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e78666\Documents\Projekt kanalizácia SORO\VO\"/>
    </mc:Choice>
  </mc:AlternateContent>
  <bookViews>
    <workbookView xWindow="0" yWindow="0" windowWidth="28800" windowHeight="12435" activeTab="2"/>
  </bookViews>
  <sheets>
    <sheet name="Rekapitulácia stavby" sheetId="1" r:id="rId1"/>
    <sheet name="SO 01 - Verejný vodovod" sheetId="2" r:id="rId2"/>
    <sheet name="01 - Kanalizácia " sheetId="3" r:id="rId3"/>
  </sheets>
  <definedNames>
    <definedName name="_xlnm._FilterDatabase" localSheetId="2" hidden="1">'01 - Kanalizácia '!$C$121:$K$188</definedName>
    <definedName name="_xlnm._FilterDatabase" localSheetId="1" hidden="1">'SO 01 - Verejný vodovod'!$C$121:$K$209</definedName>
    <definedName name="_xlnm.Print_Titles" localSheetId="2">'01 - Kanalizácia '!$121:$121</definedName>
    <definedName name="_xlnm.Print_Titles" localSheetId="0">'Rekapitulácia stavby'!$92:$92</definedName>
    <definedName name="_xlnm.Print_Titles" localSheetId="1">'SO 01 - Verejný vodovod'!$121:$121</definedName>
    <definedName name="_xlnm.Print_Area" localSheetId="2">'01 - Kanalizácia '!$C$4:$J$76,'01 - Kanalizácia '!$C$82:$J$103,'01 - Kanalizácia '!$C$109:$J$188</definedName>
    <definedName name="_xlnm.Print_Area" localSheetId="0">'Rekapitulácia stavby'!$D$4:$AQ$76,'Rekapitulácia stavby'!$C$82:$AQ$97</definedName>
    <definedName name="_xlnm.Print_Area" localSheetId="1">'SO 01 - Verejný vodovod'!$C$4:$J$76,'SO 01 - Verejný vodovod'!$C$82:$J$103,'SO 01 - Verejný vodovod'!$C$109:$J$209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8" i="3"/>
  <c r="F116" i="3"/>
  <c r="E114" i="3"/>
  <c r="J91" i="3"/>
  <c r="F89" i="3"/>
  <c r="E87" i="3"/>
  <c r="J24" i="3"/>
  <c r="E24" i="3"/>
  <c r="J119" i="3" s="1"/>
  <c r="J23" i="3"/>
  <c r="J18" i="3"/>
  <c r="E18" i="3"/>
  <c r="F119" i="3" s="1"/>
  <c r="J17" i="3"/>
  <c r="J15" i="3"/>
  <c r="E15" i="3"/>
  <c r="F118" i="3" s="1"/>
  <c r="J14" i="3"/>
  <c r="J116" i="3"/>
  <c r="E7" i="3"/>
  <c r="E85" i="3" s="1"/>
  <c r="J37" i="2"/>
  <c r="J36" i="2"/>
  <c r="AY95" i="1" s="1"/>
  <c r="J35" i="2"/>
  <c r="AX95" i="1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6" i="2"/>
  <c r="E114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119" i="2" s="1"/>
  <c r="J17" i="2"/>
  <c r="J15" i="2"/>
  <c r="E15" i="2"/>
  <c r="F118" i="2" s="1"/>
  <c r="J14" i="2"/>
  <c r="E7" i="2"/>
  <c r="E85" i="2" s="1"/>
  <c r="L90" i="1"/>
  <c r="AM90" i="1"/>
  <c r="AM89" i="1"/>
  <c r="L89" i="1"/>
  <c r="AM87" i="1"/>
  <c r="L87" i="1"/>
  <c r="L85" i="1"/>
  <c r="BK149" i="3"/>
  <c r="J149" i="3"/>
  <c r="BK147" i="3"/>
  <c r="J147" i="3"/>
  <c r="BK146" i="3"/>
  <c r="J146" i="3"/>
  <c r="BK145" i="3"/>
  <c r="J145" i="3"/>
  <c r="BK144" i="3"/>
  <c r="J144" i="3"/>
  <c r="BK143" i="3"/>
  <c r="J143" i="3"/>
  <c r="BK142" i="3"/>
  <c r="J142" i="3"/>
  <c r="BK141" i="3"/>
  <c r="J141" i="3"/>
  <c r="BK140" i="3"/>
  <c r="J140" i="3"/>
  <c r="BK139" i="3"/>
  <c r="J139" i="3"/>
  <c r="BK138" i="3"/>
  <c r="J138" i="3"/>
  <c r="BK137" i="3"/>
  <c r="BK136" i="3"/>
  <c r="J135" i="3"/>
  <c r="J134" i="3"/>
  <c r="J133" i="3"/>
  <c r="J132" i="3"/>
  <c r="J131" i="3"/>
  <c r="J130" i="3"/>
  <c r="BK129" i="3"/>
  <c r="BK128" i="3"/>
  <c r="BK127" i="3"/>
  <c r="J126" i="3"/>
  <c r="BK125" i="3"/>
  <c r="BK209" i="2"/>
  <c r="J209" i="2"/>
  <c r="BK208" i="2"/>
  <c r="J207" i="2"/>
  <c r="J206" i="2"/>
  <c r="J205" i="2"/>
  <c r="J201" i="2"/>
  <c r="J198" i="2"/>
  <c r="J197" i="2"/>
  <c r="BK195" i="2"/>
  <c r="BK191" i="2"/>
  <c r="J190" i="2"/>
  <c r="BK185" i="2"/>
  <c r="J183" i="2"/>
  <c r="J182" i="2"/>
  <c r="J175" i="2"/>
  <c r="J170" i="2"/>
  <c r="J167" i="2"/>
  <c r="BK164" i="2"/>
  <c r="BK163" i="2"/>
  <c r="J162" i="2"/>
  <c r="J161" i="2"/>
  <c r="BK159" i="2"/>
  <c r="BK158" i="2"/>
  <c r="BK156" i="2"/>
  <c r="BK155" i="2"/>
  <c r="BK154" i="2"/>
  <c r="BK153" i="2"/>
  <c r="J150" i="2"/>
  <c r="J147" i="2"/>
  <c r="BK137" i="2"/>
  <c r="J135" i="2"/>
  <c r="J134" i="2"/>
  <c r="J132" i="2"/>
  <c r="J131" i="2"/>
  <c r="BK130" i="2"/>
  <c r="BK129" i="2"/>
  <c r="J127" i="2"/>
  <c r="BK125" i="2"/>
  <c r="BK188" i="3"/>
  <c r="J163" i="3"/>
  <c r="J162" i="3"/>
  <c r="BK161" i="3"/>
  <c r="J161" i="3"/>
  <c r="BK160" i="3"/>
  <c r="J160" i="3"/>
  <c r="BK159" i="3"/>
  <c r="J159" i="3"/>
  <c r="BK158" i="3"/>
  <c r="J158" i="3"/>
  <c r="J137" i="3"/>
  <c r="J136" i="3"/>
  <c r="BK135" i="3"/>
  <c r="BK134" i="3"/>
  <c r="BK133" i="3"/>
  <c r="BK132" i="3"/>
  <c r="BK131" i="3"/>
  <c r="BK130" i="3"/>
  <c r="J129" i="3"/>
  <c r="J128" i="3"/>
  <c r="J127" i="3"/>
  <c r="BK126" i="3"/>
  <c r="J125" i="3"/>
  <c r="BK207" i="2"/>
  <c r="BK206" i="2"/>
  <c r="BK203" i="2"/>
  <c r="J202" i="2"/>
  <c r="BK200" i="2"/>
  <c r="BK197" i="2"/>
  <c r="BK196" i="2"/>
  <c r="J195" i="2"/>
  <c r="J194" i="2"/>
  <c r="J193" i="2"/>
  <c r="BK190" i="2"/>
  <c r="J189" i="2"/>
  <c r="BK187" i="2"/>
  <c r="BK186" i="2"/>
  <c r="BK184" i="2"/>
  <c r="BK180" i="2"/>
  <c r="J177" i="2"/>
  <c r="J176" i="2"/>
  <c r="BK175" i="2"/>
  <c r="BK174" i="2"/>
  <c r="BK173" i="2"/>
  <c r="J172" i="2"/>
  <c r="BK171" i="2"/>
  <c r="J166" i="2"/>
  <c r="BK165" i="2"/>
  <c r="J160" i="2"/>
  <c r="J159" i="2"/>
  <c r="J158" i="2"/>
  <c r="J157" i="2"/>
  <c r="J155" i="2"/>
  <c r="J154" i="2"/>
  <c r="J153" i="2"/>
  <c r="BK151" i="2"/>
  <c r="BK149" i="2"/>
  <c r="BK145" i="2"/>
  <c r="BK144" i="2"/>
  <c r="BK143" i="2"/>
  <c r="BK141" i="2"/>
  <c r="J140" i="2"/>
  <c r="BK139" i="2"/>
  <c r="J138" i="2"/>
  <c r="BK131" i="2"/>
  <c r="J128" i="2"/>
  <c r="AS94" i="1"/>
  <c r="J188" i="3"/>
  <c r="BK187" i="3"/>
  <c r="J187" i="3"/>
  <c r="BK186" i="3"/>
  <c r="J186" i="3"/>
  <c r="BK185" i="3"/>
  <c r="J185" i="3"/>
  <c r="BK184" i="3"/>
  <c r="J184" i="3"/>
  <c r="BK182" i="3"/>
  <c r="J182" i="3"/>
  <c r="BK181" i="3"/>
  <c r="J181" i="3"/>
  <c r="BK180" i="3"/>
  <c r="J180" i="3"/>
  <c r="BK179" i="3"/>
  <c r="J179" i="3"/>
  <c r="BK178" i="3"/>
  <c r="J178" i="3"/>
  <c r="BK177" i="3"/>
  <c r="J177" i="3"/>
  <c r="BK176" i="3"/>
  <c r="J176" i="3"/>
  <c r="BK175" i="3"/>
  <c r="J175" i="3"/>
  <c r="BK174" i="3"/>
  <c r="J174" i="3"/>
  <c r="BK173" i="3"/>
  <c r="J173" i="3"/>
  <c r="BK172" i="3"/>
  <c r="J172" i="3"/>
  <c r="BK171" i="3"/>
  <c r="J171" i="3"/>
  <c r="BK170" i="3"/>
  <c r="J170" i="3"/>
  <c r="BK169" i="3"/>
  <c r="J169" i="3"/>
  <c r="BK168" i="3"/>
  <c r="J168" i="3"/>
  <c r="BK167" i="3"/>
  <c r="J167" i="3"/>
  <c r="BK166" i="3"/>
  <c r="J166" i="3"/>
  <c r="BK165" i="3"/>
  <c r="J165" i="3"/>
  <c r="BK164" i="3"/>
  <c r="J164" i="3"/>
  <c r="BK163" i="3"/>
  <c r="BK162" i="3"/>
  <c r="J208" i="2"/>
  <c r="J203" i="2"/>
  <c r="BK201" i="2"/>
  <c r="J200" i="2"/>
  <c r="BK199" i="2"/>
  <c r="BK198" i="2"/>
  <c r="BK194" i="2"/>
  <c r="BK193" i="2"/>
  <c r="BK192" i="2"/>
  <c r="J188" i="2"/>
  <c r="J185" i="2"/>
  <c r="BK183" i="2"/>
  <c r="BK182" i="2"/>
  <c r="J181" i="2"/>
  <c r="J179" i="2"/>
  <c r="J178" i="2"/>
  <c r="BK177" i="2"/>
  <c r="J174" i="2"/>
  <c r="J173" i="2"/>
  <c r="BK172" i="2"/>
  <c r="J171" i="2"/>
  <c r="J169" i="2"/>
  <c r="J168" i="2"/>
  <c r="BK166" i="2"/>
  <c r="BK161" i="2"/>
  <c r="BK160" i="2"/>
  <c r="J149" i="2"/>
  <c r="BK148" i="2"/>
  <c r="J145" i="2"/>
  <c r="J144" i="2"/>
  <c r="J141" i="2"/>
  <c r="BK140" i="2"/>
  <c r="BK138" i="2"/>
  <c r="BK136" i="2"/>
  <c r="BK135" i="2"/>
  <c r="BK134" i="2"/>
  <c r="J133" i="2"/>
  <c r="BK132" i="2"/>
  <c r="J130" i="2"/>
  <c r="J129" i="2"/>
  <c r="BK128" i="2"/>
  <c r="BK126" i="2"/>
  <c r="BK156" i="3"/>
  <c r="J156" i="3"/>
  <c r="BK155" i="3"/>
  <c r="J155" i="3"/>
  <c r="BK154" i="3"/>
  <c r="J154" i="3"/>
  <c r="BK153" i="3"/>
  <c r="J153" i="3"/>
  <c r="BK152" i="3"/>
  <c r="J152" i="3"/>
  <c r="BK150" i="3"/>
  <c r="J150" i="3"/>
  <c r="BK205" i="2"/>
  <c r="BK202" i="2"/>
  <c r="J199" i="2"/>
  <c r="J196" i="2"/>
  <c r="J192" i="2"/>
  <c r="J191" i="2"/>
  <c r="BK189" i="2"/>
  <c r="BK188" i="2"/>
  <c r="J187" i="2"/>
  <c r="J186" i="2"/>
  <c r="J184" i="2"/>
  <c r="BK181" i="2"/>
  <c r="J180" i="2"/>
  <c r="BK179" i="2"/>
  <c r="BK178" i="2"/>
  <c r="BK176" i="2"/>
  <c r="BK170" i="2"/>
  <c r="BK169" i="2"/>
  <c r="BK168" i="2"/>
  <c r="BK167" i="2"/>
  <c r="J165" i="2"/>
  <c r="J164" i="2"/>
  <c r="J163" i="2"/>
  <c r="BK162" i="2"/>
  <c r="BK157" i="2"/>
  <c r="J156" i="2"/>
  <c r="J151" i="2"/>
  <c r="BK150" i="2"/>
  <c r="J148" i="2"/>
  <c r="BK147" i="2"/>
  <c r="J143" i="2"/>
  <c r="J139" i="2"/>
  <c r="J137" i="2"/>
  <c r="J136" i="2"/>
  <c r="BK133" i="2"/>
  <c r="BK127" i="2"/>
  <c r="J126" i="2"/>
  <c r="J125" i="2"/>
  <c r="R124" i="2" l="1"/>
  <c r="R142" i="2"/>
  <c r="T157" i="3"/>
  <c r="BK183" i="3"/>
  <c r="J183" i="3" s="1"/>
  <c r="J102" i="3" s="1"/>
  <c r="T124" i="2"/>
  <c r="P142" i="2"/>
  <c r="BK146" i="2"/>
  <c r="J146" i="2" s="1"/>
  <c r="J100" i="2" s="1"/>
  <c r="P146" i="2"/>
  <c r="T146" i="2"/>
  <c r="P152" i="2"/>
  <c r="R157" i="3"/>
  <c r="P183" i="3"/>
  <c r="P124" i="2"/>
  <c r="BK142" i="2"/>
  <c r="J142" i="2" s="1"/>
  <c r="J99" i="2" s="1"/>
  <c r="T142" i="2"/>
  <c r="R146" i="2"/>
  <c r="T152" i="2"/>
  <c r="T204" i="2"/>
  <c r="P157" i="3"/>
  <c r="R183" i="3"/>
  <c r="BK124" i="2"/>
  <c r="J124" i="2" s="1"/>
  <c r="J98" i="2" s="1"/>
  <c r="BK152" i="2"/>
  <c r="J152" i="2" s="1"/>
  <c r="J101" i="2" s="1"/>
  <c r="R152" i="2"/>
  <c r="BK204" i="2"/>
  <c r="J204" i="2" s="1"/>
  <c r="J102" i="2" s="1"/>
  <c r="P204" i="2"/>
  <c r="R204" i="2"/>
  <c r="BK124" i="3"/>
  <c r="J124" i="3" s="1"/>
  <c r="J98" i="3" s="1"/>
  <c r="P124" i="3"/>
  <c r="R124" i="3"/>
  <c r="T124" i="3"/>
  <c r="BK148" i="3"/>
  <c r="J148" i="3" s="1"/>
  <c r="J99" i="3" s="1"/>
  <c r="P148" i="3"/>
  <c r="R148" i="3"/>
  <c r="T148" i="3"/>
  <c r="BK151" i="3"/>
  <c r="J151" i="3" s="1"/>
  <c r="J100" i="3" s="1"/>
  <c r="P151" i="3"/>
  <c r="R151" i="3"/>
  <c r="T151" i="3"/>
  <c r="BK157" i="3"/>
  <c r="J157" i="3" s="1"/>
  <c r="J101" i="3" s="1"/>
  <c r="T183" i="3"/>
  <c r="F92" i="2"/>
  <c r="J116" i="2"/>
  <c r="J118" i="2"/>
  <c r="BF125" i="2"/>
  <c r="BF126" i="2"/>
  <c r="BF135" i="2"/>
  <c r="BF139" i="2"/>
  <c r="BF141" i="2"/>
  <c r="BF147" i="2"/>
  <c r="BF148" i="2"/>
  <c r="BF150" i="2"/>
  <c r="BF159" i="2"/>
  <c r="BF162" i="2"/>
  <c r="BF163" i="2"/>
  <c r="BF164" i="2"/>
  <c r="BF167" i="2"/>
  <c r="BF179" i="2"/>
  <c r="BF180" i="2"/>
  <c r="BF181" i="2"/>
  <c r="BF183" i="2"/>
  <c r="BF185" i="2"/>
  <c r="BF186" i="2"/>
  <c r="BF191" i="2"/>
  <c r="BF199" i="2"/>
  <c r="BF150" i="3"/>
  <c r="BF152" i="3"/>
  <c r="BF153" i="3"/>
  <c r="BF154" i="3"/>
  <c r="BF155" i="3"/>
  <c r="F91" i="2"/>
  <c r="E112" i="2"/>
  <c r="J119" i="2"/>
  <c r="BF128" i="2"/>
  <c r="BF129" i="2"/>
  <c r="BF132" i="2"/>
  <c r="BF138" i="2"/>
  <c r="BF143" i="2"/>
  <c r="BF168" i="2"/>
  <c r="BF170" i="2"/>
  <c r="BF172" i="2"/>
  <c r="BF173" i="2"/>
  <c r="BF184" i="2"/>
  <c r="BF187" i="2"/>
  <c r="BF188" i="2"/>
  <c r="BF189" i="2"/>
  <c r="BF190" i="2"/>
  <c r="BF196" i="2"/>
  <c r="BF198" i="2"/>
  <c r="BF202" i="2"/>
  <c r="BF207" i="2"/>
  <c r="BF208" i="2"/>
  <c r="BF163" i="3"/>
  <c r="BF164" i="3"/>
  <c r="BF165" i="3"/>
  <c r="BF166" i="3"/>
  <c r="BF167" i="3"/>
  <c r="BF168" i="3"/>
  <c r="BF169" i="3"/>
  <c r="BF170" i="3"/>
  <c r="BF171" i="3"/>
  <c r="BF172" i="3"/>
  <c r="BF173" i="3"/>
  <c r="BF174" i="3"/>
  <c r="BF175" i="3"/>
  <c r="BF176" i="3"/>
  <c r="BF177" i="3"/>
  <c r="BF178" i="3"/>
  <c r="BF179" i="3"/>
  <c r="BF180" i="3"/>
  <c r="BF181" i="3"/>
  <c r="BF182" i="3"/>
  <c r="BF184" i="3"/>
  <c r="BF185" i="3"/>
  <c r="BF186" i="3"/>
  <c r="BF187" i="3"/>
  <c r="BF136" i="2"/>
  <c r="BF137" i="2"/>
  <c r="BF140" i="2"/>
  <c r="BF145" i="2"/>
  <c r="BF153" i="2"/>
  <c r="BF154" i="2"/>
  <c r="BF155" i="2"/>
  <c r="BF156" i="2"/>
  <c r="BF157" i="2"/>
  <c r="BF158" i="2"/>
  <c r="BF174" i="2"/>
  <c r="BF175" i="2"/>
  <c r="BF176" i="2"/>
  <c r="BF192" i="2"/>
  <c r="BF194" i="2"/>
  <c r="BF195" i="2"/>
  <c r="BF200" i="2"/>
  <c r="BF205" i="2"/>
  <c r="F91" i="3"/>
  <c r="F92" i="3"/>
  <c r="E112" i="3"/>
  <c r="BF126" i="3"/>
  <c r="BF127" i="3"/>
  <c r="BF128" i="3"/>
  <c r="BF132" i="3"/>
  <c r="BF156" i="3"/>
  <c r="BF158" i="3"/>
  <c r="BF159" i="3"/>
  <c r="BF160" i="3"/>
  <c r="BF161" i="3"/>
  <c r="BF162" i="3"/>
  <c r="BF188" i="3"/>
  <c r="BF127" i="2"/>
  <c r="BF130" i="2"/>
  <c r="BF131" i="2"/>
  <c r="BF133" i="2"/>
  <c r="BF134" i="2"/>
  <c r="BF144" i="2"/>
  <c r="BF149" i="2"/>
  <c r="BF151" i="2"/>
  <c r="BF160" i="2"/>
  <c r="BF161" i="2"/>
  <c r="BF165" i="2"/>
  <c r="BF166" i="2"/>
  <c r="BF169" i="2"/>
  <c r="BF171" i="2"/>
  <c r="BF177" i="2"/>
  <c r="BF178" i="2"/>
  <c r="BF182" i="2"/>
  <c r="BF193" i="2"/>
  <c r="BF197" i="2"/>
  <c r="BF201" i="2"/>
  <c r="BF203" i="2"/>
  <c r="BF206" i="2"/>
  <c r="BF209" i="2"/>
  <c r="J89" i="3"/>
  <c r="J92" i="3"/>
  <c r="BF125" i="3"/>
  <c r="BF129" i="3"/>
  <c r="BF130" i="3"/>
  <c r="BF131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9" i="3"/>
  <c r="F33" i="2"/>
  <c r="AZ95" i="1" s="1"/>
  <c r="J33" i="3"/>
  <c r="AV96" i="1" s="1"/>
  <c r="F35" i="2"/>
  <c r="BB95" i="1" s="1"/>
  <c r="F36" i="3"/>
  <c r="BC96" i="1" s="1"/>
  <c r="F36" i="2"/>
  <c r="BC95" i="1" s="1"/>
  <c r="F37" i="2"/>
  <c r="BD95" i="1" s="1"/>
  <c r="F35" i="3"/>
  <c r="BB96" i="1" s="1"/>
  <c r="F33" i="3"/>
  <c r="AZ96" i="1" s="1"/>
  <c r="F37" i="3"/>
  <c r="BD96" i="1" s="1"/>
  <c r="J33" i="2"/>
  <c r="AV95" i="1" s="1"/>
  <c r="R123" i="2" l="1"/>
  <c r="R122" i="2" s="1"/>
  <c r="R123" i="3"/>
  <c r="R122" i="3" s="1"/>
  <c r="P123" i="2"/>
  <c r="P122" i="2" s="1"/>
  <c r="AU95" i="1" s="1"/>
  <c r="T123" i="2"/>
  <c r="T122" i="2" s="1"/>
  <c r="T123" i="3"/>
  <c r="T122" i="3" s="1"/>
  <c r="P123" i="3"/>
  <c r="P122" i="3" s="1"/>
  <c r="AU96" i="1" s="1"/>
  <c r="BK123" i="2"/>
  <c r="BK122" i="2" s="1"/>
  <c r="J122" i="2" s="1"/>
  <c r="J96" i="2" s="1"/>
  <c r="BK123" i="3"/>
  <c r="J123" i="3" s="1"/>
  <c r="J97" i="3" s="1"/>
  <c r="BB94" i="1"/>
  <c r="W31" i="1" s="1"/>
  <c r="F34" i="3"/>
  <c r="BA96" i="1" s="1"/>
  <c r="F34" i="2"/>
  <c r="BA95" i="1" s="1"/>
  <c r="BC94" i="1"/>
  <c r="W32" i="1" s="1"/>
  <c r="BD94" i="1"/>
  <c r="W33" i="1" s="1"/>
  <c r="J34" i="3"/>
  <c r="AW96" i="1" s="1"/>
  <c r="AT96" i="1" s="1"/>
  <c r="AZ94" i="1"/>
  <c r="AV94" i="1" s="1"/>
  <c r="AK29" i="1" s="1"/>
  <c r="J34" i="2"/>
  <c r="AW95" i="1" s="1"/>
  <c r="AT95" i="1" s="1"/>
  <c r="J123" i="2" l="1"/>
  <c r="J97" i="2" s="1"/>
  <c r="BK122" i="3"/>
  <c r="J122" i="3" s="1"/>
  <c r="J96" i="3" s="1"/>
  <c r="AU94" i="1"/>
  <c r="AX94" i="1"/>
  <c r="W29" i="1"/>
  <c r="BA94" i="1"/>
  <c r="AW94" i="1" s="1"/>
  <c r="AK30" i="1" s="1"/>
  <c r="AY94" i="1"/>
  <c r="J30" i="2"/>
  <c r="AG95" i="1" s="1"/>
  <c r="AN95" i="1" s="1"/>
  <c r="J39" i="2" l="1"/>
  <c r="W30" i="1"/>
  <c r="J30" i="3"/>
  <c r="AG96" i="1" s="1"/>
  <c r="AN96" i="1" s="1"/>
  <c r="AT94" i="1"/>
  <c r="J39" i="3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<sst xmlns="http://schemas.openxmlformats.org/spreadsheetml/2006/main" count="2415" uniqueCount="551">
  <si>
    <t>Export Komplet</t>
  </si>
  <si>
    <t/>
  </si>
  <si>
    <t>2.0</t>
  </si>
  <si>
    <t>False</t>
  </si>
  <si>
    <t>{31c6c9e2-ad67-48f8-b2e5-6af5c4a0f4d0}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</si>
  <si>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</si>
  <si>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</si>
  <si>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</si>
  <si>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</si>
  <si>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</si>
  <si>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</si>
  <si>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</si>
  <si>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61</t>
  </si>
  <si>
    <t>Stavba:</t>
  </si>
  <si>
    <t>Rozšírenie verejného vodovodu a kanalizácie v obci Ďurkov</t>
  </si>
  <si>
    <t>JKSO:</t>
  </si>
  <si>
    <t>KS:</t>
  </si>
  <si>
    <t>Miesto:</t>
  </si>
  <si>
    <t xml:space="preserve">Obec Ďurkov 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</si>
  <si>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</si>
  <si>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</si>
  <si>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</si>
  <si>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</si>
  <si>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</si>
  <si>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</si>
  <si>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</si>
  <si>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</si>
  <si>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</si>
  <si>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</si>
  <si>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</si>
  <si>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</si>
  <si>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</si>
  <si>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</si>
  <si>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</si>
  <si>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</si>
  <si>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</si>
  <si>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</si>
  <si>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</si>
  <si>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</si>
  <si>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</si>
  <si>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</si>
  <si>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</si>
  <si>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</si>
  <si>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</si>
  <si>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</si>
  <si>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</si>
  <si>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</si>
  <si>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</si>
  <si>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</si>
  <si>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</si>
  <si>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</si>
  <si>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</si>
  <si>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</si>
  <si>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</si>
  <si>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</si>
  <si>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</si>
  <si>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</si>
  <si>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</si>
  <si>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</si>
  <si>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</si>
  <si>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</si>
  <si>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</si>
  <si>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</si>
  <si>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</si>
  <si>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</si>
  <si>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</si>
  <si>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</si>
  <si>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</si>
  <si>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</si>
  <si>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</si>
  <si>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</si>
  <si>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</si>
  <si>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</si>
  <si>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</si>
  <si>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</si>
  <si>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Verejný vodovod</t>
  </si>
  <si>
    <t>STA</t>
  </si>
  <si>
    <t>1</t>
  </si>
  <si>
    <t>{e762589a-c0d2-4781-8a32-e3c2aa200950}</t>
  </si>
  <si>
    <t>01</t>
  </si>
  <si>
    <t xml:space="preserve">Kanalizácia </t>
  </si>
  <si>
    <t>{8cf6ba99-d55e-4155-a4d5-8378021d6267}</t>
  </si>
  <si>
    <t>KRYCÍ LIST ROZPOČTU</t>
  </si>
  <si>
    <t>Objekt:</t>
  </si>
  <si>
    <t>SO 01 - Verejný vodovod</t>
  </si>
  <si>
    <t>REKAPITULÁCIA ROZPOČTU</t>
  </si>
  <si>
    <t>Kód dielu - Popis</t>
  </si>
  <si>
    <t>Cena celkom [EUR]</t>
  </si>
  <si>
    <t>Náklady z rozpočtu</t>
  </si>
  <si>
    <t>-1</t>
  </si>
  <si>
    <t>D1 -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</si>
  <si>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</si>
  <si>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</si>
  <si>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</si>
  <si>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   </t>
  </si>
  <si>
    <t xml:space="preserve">    9 - Ostatné konštrukcie a práce-búranie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</si>
  <si>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</si>
  <si>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</si>
  <si>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</si>
  <si>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</si>
  <si>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</si>
  <si>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</si>
  <si>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</si>
  <si>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</si>
  <si>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</si>
  <si>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</si>
  <si>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</si>
  <si>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</si>
  <si>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</si>
  <si>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</si>
  <si>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</si>
  <si>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Zemné práce</t>
  </si>
  <si>
    <t>K</t>
  </si>
  <si>
    <t>11120-1101</t>
  </si>
  <si>
    <t>Odstránenie krovín a stromov s koreňmi do 1000 m2</t>
  </si>
  <si>
    <t>m2</t>
  </si>
  <si>
    <t>4</t>
  </si>
  <si>
    <t>2</t>
  </si>
  <si>
    <t>11310-7223</t>
  </si>
  <si>
    <t>Odstránenie podkladov alebo krytov z kameniva drv. hr. 200-300 mm, nad 200 m2</t>
  </si>
  <si>
    <t>14</t>
  </si>
  <si>
    <t>3</t>
  </si>
  <si>
    <t>11310-7243</t>
  </si>
  <si>
    <t>Odstránenie podkladov alebo krytov živičných hr. 100-150 mm, nad 200 m2</t>
  </si>
  <si>
    <t>16</t>
  </si>
  <si>
    <t>11315-1119</t>
  </si>
  <si>
    <t>Rezanie živ. krytu hr, do 150 mm</t>
  </si>
  <si>
    <t>m</t>
  </si>
  <si>
    <t>18</t>
  </si>
  <si>
    <t>5</t>
  </si>
  <si>
    <t>11510-1200</t>
  </si>
  <si>
    <t>Čerpanie vody do 10m do 100 l/min</t>
  </si>
  <si>
    <t>hod</t>
  </si>
  <si>
    <t>22</t>
  </si>
  <si>
    <t>6</t>
  </si>
  <si>
    <t>11510-1300</t>
  </si>
  <si>
    <t>Pohotovosť čerpacej súpravy do 10 m do 100 l/min</t>
  </si>
  <si>
    <t>deň</t>
  </si>
  <si>
    <t>24</t>
  </si>
  <si>
    <t>7</t>
  </si>
  <si>
    <t>11900-1401</t>
  </si>
  <si>
    <t>Dočasné zaistenie potrubia oceľ. alebo liat. DN do 200 mm</t>
  </si>
  <si>
    <t>26</t>
  </si>
  <si>
    <t>8</t>
  </si>
  <si>
    <t>11900-1421</t>
  </si>
  <si>
    <t>Dočasné zaistenie káblov do 3 káblov</t>
  </si>
  <si>
    <t>28</t>
  </si>
  <si>
    <t>9</t>
  </si>
  <si>
    <t>13220-1202</t>
  </si>
  <si>
    <t>Hĺbenie rýh širka do 2 m v horn. tr. 3 nad 100 do 1 000 m3</t>
  </si>
  <si>
    <t>m3</t>
  </si>
  <si>
    <t>32</t>
  </si>
  <si>
    <t>10</t>
  </si>
  <si>
    <t>13230-1202</t>
  </si>
  <si>
    <t>Hĺbenie rýh šírka do 2 m v horn. tr. 4 nad 100 do 1000 m3</t>
  </si>
  <si>
    <t>38</t>
  </si>
  <si>
    <t>11</t>
  </si>
  <si>
    <t>16270-1105</t>
  </si>
  <si>
    <t>Vodorovné premiestnenie výkopu do 10000 m horn. tr. 1-4</t>
  </si>
  <si>
    <t>52</t>
  </si>
  <si>
    <t>12</t>
  </si>
  <si>
    <t>17120-1201</t>
  </si>
  <si>
    <t>Uloženie sypaniny na skládku</t>
  </si>
  <si>
    <t>56</t>
  </si>
  <si>
    <t>13</t>
  </si>
  <si>
    <t>171209002</t>
  </si>
  <si>
    <t>Poplatok za skladovanie - zemina a kamenivo (17 05) ostatné</t>
  </si>
  <si>
    <t>t</t>
  </si>
  <si>
    <t>1589848047</t>
  </si>
  <si>
    <t>17410-1101</t>
  </si>
  <si>
    <t>Zásyp zhutnený jám, rýh, šachiet alebo okolo objektu</t>
  </si>
  <si>
    <t>58</t>
  </si>
  <si>
    <t>15</t>
  </si>
  <si>
    <t>M</t>
  </si>
  <si>
    <t>583336780</t>
  </si>
  <si>
    <t>Kamenivo ťažené hrubé 0-63 mm</t>
  </si>
  <si>
    <t>60</t>
  </si>
  <si>
    <t>175101102.S</t>
  </si>
  <si>
    <t>Obsyp potrubia sypaninou z vhodných hornín 1 až 4 s prehodením sypaniny</t>
  </si>
  <si>
    <t>-698452935</t>
  </si>
  <si>
    <t>17</t>
  </si>
  <si>
    <t>583310000600.S</t>
  </si>
  <si>
    <t>Kamenivo ťažené drobné frakcia 0-16 mm</t>
  </si>
  <si>
    <t>-226904932</t>
  </si>
  <si>
    <t>VODOROVNÉ KONŠTRUKCIE</t>
  </si>
  <si>
    <t>45157-3111</t>
  </si>
  <si>
    <t>Lôžko pod potrubie, stoky v otvorenom výkope z piesku a štrkopiesku</t>
  </si>
  <si>
    <t>66</t>
  </si>
  <si>
    <t>19</t>
  </si>
  <si>
    <t>45232-3121</t>
  </si>
  <si>
    <t>Podkladové bloky zo železobetónu tr. C 8/10 v otvorenom výkope pod potrubie</t>
  </si>
  <si>
    <t>68</t>
  </si>
  <si>
    <t>45235-3101</t>
  </si>
  <si>
    <t>Debnenie podkladových blokov pod potrubie v otvorenom výkope</t>
  </si>
  <si>
    <t>70</t>
  </si>
  <si>
    <t>Komunikácie</t>
  </si>
  <si>
    <t>21</t>
  </si>
  <si>
    <t>564861111</t>
  </si>
  <si>
    <t>Podklad zo štrkodrviny s rozprestretím a zhutnením, po zhutnení hr. 200 mm</t>
  </si>
  <si>
    <t>2087798164</t>
  </si>
  <si>
    <t>565141211.S</t>
  </si>
  <si>
    <t>Podklad z asfaltového betónu AC 22 P s rozprestretím a zhutnením v pruhu š. do 3 m, po zhutnení hr. 60 mm</t>
  </si>
  <si>
    <t>-1803866778</t>
  </si>
  <si>
    <t>23</t>
  </si>
  <si>
    <t>567132115</t>
  </si>
  <si>
    <t>Podklad z kameniva spevneného cementom s rozprestretím a zhutnením, CBGM C 8/10 (C 6/8), po zhutnení hr. 200 mm</t>
  </si>
  <si>
    <t>-277885901</t>
  </si>
  <si>
    <t>573111112</t>
  </si>
  <si>
    <t>Postrek živ. infiltračný s posypom kam. z asfaltu 1,0 kg/m2</t>
  </si>
  <si>
    <t>178455367</t>
  </si>
  <si>
    <t>25</t>
  </si>
  <si>
    <t>577134211.S</t>
  </si>
  <si>
    <t>Asfaltový betón vrstva obrusná AC 11 O v pruhu š. do 3 m z nemodifik. asfaltu tr. I, po zhutnení hr. 40 mm</t>
  </si>
  <si>
    <t>-891476237</t>
  </si>
  <si>
    <t xml:space="preserve">Rúrové vedenie   </t>
  </si>
  <si>
    <t>850265121</t>
  </si>
  <si>
    <t>Výrez alebo výsek na potrubí z rúr liatinových tlakových DN 100</t>
  </si>
  <si>
    <t>ks</t>
  </si>
  <si>
    <t>1281281705</t>
  </si>
  <si>
    <t>27</t>
  </si>
  <si>
    <t>87125-1121</t>
  </si>
  <si>
    <t>Montáž potrubia z tlakových rúrok SafeTech d 110</t>
  </si>
  <si>
    <t>94</t>
  </si>
  <si>
    <t>2861D0365</t>
  </si>
  <si>
    <t>Potrubie vodovodné SafeTech RCn SDR 17 -110x6,6x100m - vrátane elektro.spojok</t>
  </si>
  <si>
    <t>92</t>
  </si>
  <si>
    <t>29</t>
  </si>
  <si>
    <t>230203166</t>
  </si>
  <si>
    <t>Montáž kolena W45 st.,elektrotvarovkového PE 100 SDR 11 D 90</t>
  </si>
  <si>
    <t>64</t>
  </si>
  <si>
    <t>1767425959</t>
  </si>
  <si>
    <t>30</t>
  </si>
  <si>
    <t>286530186100</t>
  </si>
  <si>
    <t xml:space="preserve">Koleno 45° elektrotvarovkové W 45° PE 100 SDR 11 D 90 mm, </t>
  </si>
  <si>
    <t>128</t>
  </si>
  <si>
    <t>1515564268</t>
  </si>
  <si>
    <t>31</t>
  </si>
  <si>
    <t>230203188</t>
  </si>
  <si>
    <t>Montáž kolena W90 st.,elektrotvarovkového PE 100 SDR 11 D 110</t>
  </si>
  <si>
    <t>428614706</t>
  </si>
  <si>
    <t>286530187400</t>
  </si>
  <si>
    <t xml:space="preserve">Koleno 90° elektrotvarovkové W 90° PE 100 SDR 11 D 90 mm, </t>
  </si>
  <si>
    <t>-1109747508</t>
  </si>
  <si>
    <t>33</t>
  </si>
  <si>
    <t>85726-3121</t>
  </si>
  <si>
    <t>Montáž tvaroviek liatinových odbočných na potrubi hrdlovom vo výkope DN 100</t>
  </si>
  <si>
    <t>kus</t>
  </si>
  <si>
    <t>90</t>
  </si>
  <si>
    <t>34</t>
  </si>
  <si>
    <t>552 5D1112</t>
  </si>
  <si>
    <t>Tvarovka hrdlová MMB hrdlá  DN1/DN2 100/100</t>
  </si>
  <si>
    <t>112</t>
  </si>
  <si>
    <t>35</t>
  </si>
  <si>
    <t>85726-1121</t>
  </si>
  <si>
    <t>Montáž tvaroviek liatinových 1-osových na potrubi hrdlovom vo výkope DN 100</t>
  </si>
  <si>
    <t>88</t>
  </si>
  <si>
    <t>36</t>
  </si>
  <si>
    <t>422 0AO525</t>
  </si>
  <si>
    <t xml:space="preserve">Spojka UGC DN100, d 107,2-133,2 PN16 </t>
  </si>
  <si>
    <t>98</t>
  </si>
  <si>
    <t>37</t>
  </si>
  <si>
    <t>85724-2121</t>
  </si>
  <si>
    <t>Montáž tvaroviek liatinových 1-osových na potrubí prírubovom vo výkope DN 80</t>
  </si>
  <si>
    <t>86</t>
  </si>
  <si>
    <t>319 3A3002</t>
  </si>
  <si>
    <t>Koleno prírubové 90° s pätkou - DN 80</t>
  </si>
  <si>
    <t>96</t>
  </si>
  <si>
    <t>39</t>
  </si>
  <si>
    <t>89126-1111</t>
  </si>
  <si>
    <t>Montáž vodovodných posúvačov vo výkope so zemnou súpravou DN 100</t>
  </si>
  <si>
    <t>118</t>
  </si>
  <si>
    <t>40</t>
  </si>
  <si>
    <t>422 211704</t>
  </si>
  <si>
    <t>Posúvač DN 100/110</t>
  </si>
  <si>
    <t>102</t>
  </si>
  <si>
    <t>41</t>
  </si>
  <si>
    <t>89124-1111</t>
  </si>
  <si>
    <t>Montáž vodovodných posúvačov vo výkope so zemnou súpravou DN 80</t>
  </si>
  <si>
    <t>114</t>
  </si>
  <si>
    <t>42</t>
  </si>
  <si>
    <t>422 211703</t>
  </si>
  <si>
    <t>Posúvač DN 80/90</t>
  </si>
  <si>
    <t>100</t>
  </si>
  <si>
    <t>43</t>
  </si>
  <si>
    <t>422 913700</t>
  </si>
  <si>
    <t>Podkladová platňa pre posúvač</t>
  </si>
  <si>
    <t>108</t>
  </si>
  <si>
    <t>44</t>
  </si>
  <si>
    <t>89124-7211</t>
  </si>
  <si>
    <t>Montáž hydrantov nadzemných DN 80</t>
  </si>
  <si>
    <t>116</t>
  </si>
  <si>
    <t>45</t>
  </si>
  <si>
    <t>422 7B0405</t>
  </si>
  <si>
    <t>Hydrant nadzemný - DN 80 2B RD1,25</t>
  </si>
  <si>
    <t>104</t>
  </si>
  <si>
    <t>46</t>
  </si>
  <si>
    <t>877271068</t>
  </si>
  <si>
    <t>Montáž elektrotvarovky pre vodovodné potrubia z PE 100 D 110 mm</t>
  </si>
  <si>
    <t>-261393278</t>
  </si>
  <si>
    <t>47</t>
  </si>
  <si>
    <t>286530195800</t>
  </si>
  <si>
    <t>T-kus elektrofúzny redukovaný PE100 SDR11 DN 110-90</t>
  </si>
  <si>
    <t>-167655694</t>
  </si>
  <si>
    <t>48</t>
  </si>
  <si>
    <t>286530190800</t>
  </si>
  <si>
    <t>Redukcia elektrotvarovková MR PE 100 SDR 11 D 110/90 mm</t>
  </si>
  <si>
    <t>1967237279</t>
  </si>
  <si>
    <t>49</t>
  </si>
  <si>
    <t>230204193</t>
  </si>
  <si>
    <t>Montáž nákružku lemového PE 100 SDR 11 D 90</t>
  </si>
  <si>
    <t>981443973</t>
  </si>
  <si>
    <t>50</t>
  </si>
  <si>
    <t>286530151200</t>
  </si>
  <si>
    <t>Lemový nákružok E PE 100 SDR 11 D 90 mm</t>
  </si>
  <si>
    <t>-1287571716</t>
  </si>
  <si>
    <t>51</t>
  </si>
  <si>
    <t>319440025000</t>
  </si>
  <si>
    <t xml:space="preserve">Príruba voľná 90/DN 80 </t>
  </si>
  <si>
    <t>253002805</t>
  </si>
  <si>
    <t>286530241300.S</t>
  </si>
  <si>
    <t>Elektrospojka PE-HD, D 90 mm</t>
  </si>
  <si>
    <t>895811458</t>
  </si>
  <si>
    <t>53</t>
  </si>
  <si>
    <t>89910-1111</t>
  </si>
  <si>
    <t>Osadenie poklopov liatinových</t>
  </si>
  <si>
    <t>126</t>
  </si>
  <si>
    <t>54</t>
  </si>
  <si>
    <t>5534E0105</t>
  </si>
  <si>
    <t>Poklop uličný "tuhý" pre posúvače</t>
  </si>
  <si>
    <t>-803201091</t>
  </si>
  <si>
    <t>55</t>
  </si>
  <si>
    <t>89910-5111</t>
  </si>
  <si>
    <t>Osadenie zemnej súpravy</t>
  </si>
  <si>
    <t>422 913800</t>
  </si>
  <si>
    <t xml:space="preserve">Zemná súprava teleskopická </t>
  </si>
  <si>
    <t>110</t>
  </si>
  <si>
    <t>57</t>
  </si>
  <si>
    <t>230203329</t>
  </si>
  <si>
    <t>Montáž DAV(Kit) prípoj ventil s navŕt. armatúr s predĺ. odb.PE100 SDR11 110/32mm</t>
  </si>
  <si>
    <t>-482033607</t>
  </si>
  <si>
    <t>286530165400</t>
  </si>
  <si>
    <t>Prípojkový ventil s predĺženou odbočkou, elektrotvarovka DAV (Kit) PE 100 SDR 11 - 110/32 mm</t>
  </si>
  <si>
    <t>-945118804</t>
  </si>
  <si>
    <t>59</t>
  </si>
  <si>
    <t>230220001</t>
  </si>
  <si>
    <t>Montáž zemnej súpravy pre prípojkové ventily</t>
  </si>
  <si>
    <t>1963033208</t>
  </si>
  <si>
    <t>422710000200</t>
  </si>
  <si>
    <t>Teleskopická zemná súprava pre posúvać domovej prípojky</t>
  </si>
  <si>
    <t>491785816</t>
  </si>
  <si>
    <t>899401111</t>
  </si>
  <si>
    <t>Osadenie poklopov liatinových ventilových</t>
  </si>
  <si>
    <t>-1343406089</t>
  </si>
  <si>
    <t>62</t>
  </si>
  <si>
    <t>5534E0101</t>
  </si>
  <si>
    <t>Poklop uličný "tuhý" - ľahký pre domové prípojky</t>
  </si>
  <si>
    <t>1240991979</t>
  </si>
  <si>
    <t>63</t>
  </si>
  <si>
    <t>877175060</t>
  </si>
  <si>
    <t>Montáž elektrotvarovky pre kanalizačné potrubia z PE 100 D 32 mm</t>
  </si>
  <si>
    <t>1971017704</t>
  </si>
  <si>
    <t>286530227100</t>
  </si>
  <si>
    <t>Elektrospojka PE 100, na vodu, plyn a kanalizáciu, SDR 11, D 32 mm</t>
  </si>
  <si>
    <t>1488853495</t>
  </si>
  <si>
    <t>65</t>
  </si>
  <si>
    <t>871171168</t>
  </si>
  <si>
    <t>Montáž vodovodného RC potrubia z PE 100 RC SDR11 zváraného natupo D 32x3,0 mm</t>
  </si>
  <si>
    <t>-971777345</t>
  </si>
  <si>
    <t>286130017000</t>
  </si>
  <si>
    <t>Rúra SafeTech RC na pitnú vodu SDR11, 32x3,0x100 m, materiál: PE 100 RC</t>
  </si>
  <si>
    <t>866477203</t>
  </si>
  <si>
    <t>67</t>
  </si>
  <si>
    <t>230200181</t>
  </si>
  <si>
    <t>Montáž ochrannej rúry D 63  s nasunutím</t>
  </si>
  <si>
    <t>-65260217</t>
  </si>
  <si>
    <t>Pol163</t>
  </si>
  <si>
    <t>Rúra HDPE na pitnú vodu D 63 mm</t>
  </si>
  <si>
    <t>-1980094111</t>
  </si>
  <si>
    <t>69</t>
  </si>
  <si>
    <t>89227-1111</t>
  </si>
  <si>
    <t>Tlaková skúška vodovodného potrubia DN 100 alebo 125</t>
  </si>
  <si>
    <t>120</t>
  </si>
  <si>
    <t>892372111</t>
  </si>
  <si>
    <t>Zabezpečenie koncov vodovodného potrubia pri tlakových skúškach DN do 300 mm</t>
  </si>
  <si>
    <t>1546335255</t>
  </si>
  <si>
    <t>71</t>
  </si>
  <si>
    <t>89227-3111</t>
  </si>
  <si>
    <t>Preplachovanie a dezinfekcia vodovodného potrubia DN 80-125</t>
  </si>
  <si>
    <t>122</t>
  </si>
  <si>
    <t>72</t>
  </si>
  <si>
    <t>89971-3112</t>
  </si>
  <si>
    <t xml:space="preserve">D+M Orientačný stĺpik 42x2250 s PE zátkou a s pätkou </t>
  </si>
  <si>
    <t>305484981</t>
  </si>
  <si>
    <t>73</t>
  </si>
  <si>
    <t>89971-3113</t>
  </si>
  <si>
    <t xml:space="preserve">D+M Autozásuvka 7-pólová, 12V </t>
  </si>
  <si>
    <t>-1353397382</t>
  </si>
  <si>
    <t>74</t>
  </si>
  <si>
    <t>89971-3114</t>
  </si>
  <si>
    <t>D+M Signalizačný vyhľadávaci izolovaný vodič s CU jadrom Cu 6 mm2</t>
  </si>
  <si>
    <t>1820977099</t>
  </si>
  <si>
    <t>75</t>
  </si>
  <si>
    <t>89973-9101</t>
  </si>
  <si>
    <t xml:space="preserve">D+MTZ výstražnej PVC fólie-biela vodovod hr.0,3 mm, š.300 mm </t>
  </si>
  <si>
    <t>142</t>
  </si>
  <si>
    <t>76</t>
  </si>
  <si>
    <t>89999-9999</t>
  </si>
  <si>
    <t>Ostatné práce (vytýčenie vedení, porealizačné zameranie, prevádzk.poriadok a iné)</t>
  </si>
  <si>
    <t>kpl</t>
  </si>
  <si>
    <t>144</t>
  </si>
  <si>
    <t>Ostatné konštrukcie a práce-búranie</t>
  </si>
  <si>
    <t>77</t>
  </si>
  <si>
    <t>979082213</t>
  </si>
  <si>
    <t>Vodorovná doprava sute po suchu do 1 km</t>
  </si>
  <si>
    <t>-738592600</t>
  </si>
  <si>
    <t>78</t>
  </si>
  <si>
    <t>979082219</t>
  </si>
  <si>
    <t>Príplatok za každý ďalší 1 km sute</t>
  </si>
  <si>
    <t>1421489735</t>
  </si>
  <si>
    <t>79</t>
  </si>
  <si>
    <t>979087212</t>
  </si>
  <si>
    <t>Nakladanie sute na dopravný prostriedok</t>
  </si>
  <si>
    <t>-1183801860</t>
  </si>
  <si>
    <t>80</t>
  </si>
  <si>
    <t>979089011</t>
  </si>
  <si>
    <t>Poplatok za skladovanie alebo recykláciu - vybúrané hmoty</t>
  </si>
  <si>
    <t>-1458933250</t>
  </si>
  <si>
    <t>81</t>
  </si>
  <si>
    <t>998274101.1</t>
  </si>
  <si>
    <t xml:space="preserve">Presun hmôt pre rúrové vedenie </t>
  </si>
  <si>
    <t>-1778110776</t>
  </si>
  <si>
    <t xml:space="preserve">01 - Kanalizácia </t>
  </si>
  <si>
    <t>110011010</t>
  </si>
  <si>
    <t>Vytýčenie trasy vodovodu, kanalizácie v rovine</t>
  </si>
  <si>
    <t>km</t>
  </si>
  <si>
    <t>113107213</t>
  </si>
  <si>
    <t>Odstránenie podkladov alebo krytov z kameniva ťaž. hr. 200-300 mm, nad 200 m2</t>
  </si>
  <si>
    <t>113107230</t>
  </si>
  <si>
    <t>Odstránenie podkladov alebo krytov z betónu prost. hr. do 100 mm, nad 200 m2</t>
  </si>
  <si>
    <t>113107242</t>
  </si>
  <si>
    <t>Odstránenie podkladov alebo krytov živičných hr. 50-100 mm, nad 200 m2</t>
  </si>
  <si>
    <t>113151118</t>
  </si>
  <si>
    <t>Rezanie živ. krytu hr. do 100 mm</t>
  </si>
  <si>
    <t>115101200</t>
  </si>
  <si>
    <t>115101300</t>
  </si>
  <si>
    <t>119001421</t>
  </si>
  <si>
    <t>132201202</t>
  </si>
  <si>
    <t>Hĺbenie rýh šírka do 2 m v horn. tr. 3 nad 100 do 1 000 m3</t>
  </si>
  <si>
    <t>901093253</t>
  </si>
  <si>
    <t>132201209</t>
  </si>
  <si>
    <t>Príplatok za lepivosť horniny tr.3 v rýhach š. do 200 cm</t>
  </si>
  <si>
    <t>132301202</t>
  </si>
  <si>
    <t>1281579809</t>
  </si>
  <si>
    <t>132301209</t>
  </si>
  <si>
    <t>Príplatok za lepivosť horniny tr.4 v rýhach š. do 200 cm</t>
  </si>
  <si>
    <t>151101101</t>
  </si>
  <si>
    <t>Zhotovenie paženia rýh pre podz. vedenie príložné hl. do 2 m</t>
  </si>
  <si>
    <t>151101102</t>
  </si>
  <si>
    <t>Zhotovenie paženia rýh pre podz. vedenie príložné hl. do 4 m</t>
  </si>
  <si>
    <t>588289723</t>
  </si>
  <si>
    <t>151101111</t>
  </si>
  <si>
    <t>Odstránenie paženia rýh pre podz. vedenie príložné hl. do 2 m</t>
  </si>
  <si>
    <t>151101112</t>
  </si>
  <si>
    <t>Odstránenie paženia rýh pre podz. vedenie príložné hl. do 4 m</t>
  </si>
  <si>
    <t>-72636085</t>
  </si>
  <si>
    <t>162701105</t>
  </si>
  <si>
    <t>-907674785</t>
  </si>
  <si>
    <t>171201201</t>
  </si>
  <si>
    <t xml:space="preserve">Uloženie sypaniny na skládku </t>
  </si>
  <si>
    <t>106160025</t>
  </si>
  <si>
    <t>174101101</t>
  </si>
  <si>
    <t>1191494506</t>
  </si>
  <si>
    <t>1153105211</t>
  </si>
  <si>
    <t>175101101</t>
  </si>
  <si>
    <t>Obsyp potrubia bez prehodenia sypaniny</t>
  </si>
  <si>
    <t>1952044531</t>
  </si>
  <si>
    <t>1976552942</t>
  </si>
  <si>
    <t>451573111</t>
  </si>
  <si>
    <t>Lôžko, obsyp stoky v otvorenom výkope z piesku a štrkopiesku 0-16 mm</t>
  </si>
  <si>
    <t>452386111</t>
  </si>
  <si>
    <t>Vyrovn. prstence pod poklopy betón B 7,5 (C8/10) otv. výk. v. do 10cm</t>
  </si>
  <si>
    <t>1027914065</t>
  </si>
  <si>
    <t>-1258102006</t>
  </si>
  <si>
    <t>-974983744</t>
  </si>
  <si>
    <t>-1759238250</t>
  </si>
  <si>
    <t>871376032</t>
  </si>
  <si>
    <t>Montáž kanalizačného PVC-U potrubia hladkého plnostenného DN 315</t>
  </si>
  <si>
    <t>255761050</t>
  </si>
  <si>
    <t>2865A1462</t>
  </si>
  <si>
    <t>Rúra kanalizačná hladká PVC SN8 - KG SW DN 315 5m</t>
  </si>
  <si>
    <t>-1200681270</t>
  </si>
  <si>
    <t>877376106</t>
  </si>
  <si>
    <t>Montáž kanalizačnej PVC-U presuvky DN 315</t>
  </si>
  <si>
    <t>-221926392</t>
  </si>
  <si>
    <t>2865A0456</t>
  </si>
  <si>
    <t>Presuvka kanalizačná PVC d 315</t>
  </si>
  <si>
    <t>82</t>
  </si>
  <si>
    <t>877376034</t>
  </si>
  <si>
    <t>Montáž kanalizačnej PVC-U odbočky DN 315</t>
  </si>
  <si>
    <t>-1063841905</t>
  </si>
  <si>
    <t>2865A0718</t>
  </si>
  <si>
    <t>Odbočka kanalizačná PVC 45° d 315/160</t>
  </si>
  <si>
    <t>871326026</t>
  </si>
  <si>
    <t>Montáž kanalizačného PVC-U potrubia hladkého plnostenného DN 160</t>
  </si>
  <si>
    <t>-1031056033</t>
  </si>
  <si>
    <t>2865A1449</t>
  </si>
  <si>
    <t>Rúra kanalizačná hladká PVC SN8 - KG SW DN 160 5m</t>
  </si>
  <si>
    <t>877326076</t>
  </si>
  <si>
    <t>Montáž kanalizačnej PVC-U zátky DN 160</t>
  </si>
  <si>
    <t>384401649</t>
  </si>
  <si>
    <t>2865A0653</t>
  </si>
  <si>
    <t>Zátka kanalizačná vonkajšia PVC d 160</t>
  </si>
  <si>
    <t>84</t>
  </si>
  <si>
    <t>877314140</t>
  </si>
  <si>
    <t>Montáž kanalizačného kolena DN 150</t>
  </si>
  <si>
    <t>1569032093</t>
  </si>
  <si>
    <t>2865A1013</t>
  </si>
  <si>
    <t>Koleno kanalizačné PVC d 160x45°</t>
  </si>
  <si>
    <t>892101111</t>
  </si>
  <si>
    <t xml:space="preserve">Skúška tesnosti kanalizačného potrubia DN do 200 </t>
  </si>
  <si>
    <t>892101112</t>
  </si>
  <si>
    <t xml:space="preserve">Skúška tesnosti kanalizačného potrubia DN 300 </t>
  </si>
  <si>
    <t>894411311</t>
  </si>
  <si>
    <t>Osadenie železobetónových dielcov šachiet, skruže rovné TZS 80-120</t>
  </si>
  <si>
    <t>592243820</t>
  </si>
  <si>
    <t>Skruž šachtová TBS 11/824 50x100x12</t>
  </si>
  <si>
    <t>592243830</t>
  </si>
  <si>
    <t>Skruž šachtová TBS 12/824 25x100x12</t>
  </si>
  <si>
    <t>894412411</t>
  </si>
  <si>
    <t>Osadenie železobetónových dielcov šachiet, skruže prechodové TZS100-80/120</t>
  </si>
  <si>
    <t>592243850</t>
  </si>
  <si>
    <t>Skruž prechodová TBS 13/824 60x100x12</t>
  </si>
  <si>
    <t>124</t>
  </si>
  <si>
    <t>894411310</t>
  </si>
  <si>
    <t>Osadenie železobetónových dielcov šachiet, šachtové dno DN200-400</t>
  </si>
  <si>
    <t>59224A124</t>
  </si>
  <si>
    <t>Dno šachtové Prefa potrubie DN 1000, potrubie PVC DN 300 2 otvory</t>
  </si>
  <si>
    <t>59224A125</t>
  </si>
  <si>
    <t>Dno šachtové Prefa potrubie DN 1000, potrubie PVC DN 300 3 otvory</t>
  </si>
  <si>
    <t>899102111</t>
  </si>
  <si>
    <t>Osadenie poklopov liatinových, oceľových s rámom nad 50 do 100 kg</t>
  </si>
  <si>
    <t>130</t>
  </si>
  <si>
    <t>592240008400</t>
  </si>
  <si>
    <t>Poklop kanalizačný pre zaťaženie do 40 t pre revízne šachty DN 630 až 1000</t>
  </si>
  <si>
    <t>-638477840</t>
  </si>
  <si>
    <t>1437853950</t>
  </si>
  <si>
    <t>138</t>
  </si>
  <si>
    <t>140</t>
  </si>
  <si>
    <t>-1798065142</t>
  </si>
  <si>
    <t>998274101</t>
  </si>
  <si>
    <t>-253900408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</si>
</sst>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view="pageBreakPreview" topLeftCell="V7" zoomScaleNormal="100" zoomScaleSheetLayoutView="100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7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6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8" t="s">
        <v>14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600000000000001" customHeight="1">
      <c r="B11" s="17"/>
      <c r="E11" s="21" t="s">
        <v>18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600000000000001" customHeight="1">
      <c r="B17" s="17"/>
      <c r="E17" s="21" t="s">
        <v>24</v>
      </c>
      <c r="AK17" s="23" t="s">
        <v>22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600000000000001" customHeight="1">
      <c r="B20" s="17"/>
      <c r="E20" s="21" t="s">
        <v>24</v>
      </c>
      <c r="AK20" s="23" t="s">
        <v>22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.1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0">
        <f>ROUND(AG94,2)</f>
        <v>0</v>
      </c>
      <c r="AL26" s="171"/>
      <c r="AM26" s="171"/>
      <c r="AN26" s="171"/>
      <c r="AO26" s="171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2" t="s">
        <v>30</v>
      </c>
      <c r="M28" s="172"/>
      <c r="N28" s="172"/>
      <c r="O28" s="172"/>
      <c r="P28" s="172"/>
      <c r="Q28" s="26"/>
      <c r="R28" s="26"/>
      <c r="S28" s="26"/>
      <c r="T28" s="26"/>
      <c r="U28" s="26"/>
      <c r="V28" s="26"/>
      <c r="W28" s="172" t="s">
        <v>31</v>
      </c>
      <c r="X28" s="172"/>
      <c r="Y28" s="172"/>
      <c r="Z28" s="172"/>
      <c r="AA28" s="172"/>
      <c r="AB28" s="172"/>
      <c r="AC28" s="172"/>
      <c r="AD28" s="172"/>
      <c r="AE28" s="172"/>
      <c r="AF28" s="26"/>
      <c r="AG28" s="26"/>
      <c r="AH28" s="26"/>
      <c r="AI28" s="26"/>
      <c r="AJ28" s="26"/>
      <c r="AK28" s="172" t="s">
        <v>32</v>
      </c>
      <c r="AL28" s="172"/>
      <c r="AM28" s="172"/>
      <c r="AN28" s="172"/>
      <c r="AO28" s="172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23" t="s">
        <v>34</v>
      </c>
      <c r="L29" s="175">
        <v>0.2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1"/>
    </row>
    <row r="30" spans="1:71" s="3" customFormat="1" ht="14.45" customHeight="1">
      <c r="B30" s="31"/>
      <c r="F30" s="23" t="s">
        <v>35</v>
      </c>
      <c r="L30" s="175">
        <v>0.2</v>
      </c>
      <c r="M30" s="174"/>
      <c r="N30" s="174"/>
      <c r="O30" s="174"/>
      <c r="P30" s="174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 2)</f>
        <v>0</v>
      </c>
      <c r="AL30" s="174"/>
      <c r="AM30" s="174"/>
      <c r="AN30" s="174"/>
      <c r="AO30" s="174"/>
      <c r="AR30" s="31"/>
    </row>
    <row r="31" spans="1:71" s="3" customFormat="1" ht="14.45" hidden="1" customHeight="1">
      <c r="B31" s="31"/>
      <c r="F31" s="23" t="s">
        <v>36</v>
      </c>
      <c r="L31" s="175">
        <v>0.2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1"/>
    </row>
    <row r="32" spans="1:71" s="3" customFormat="1" ht="14.45" hidden="1" customHeight="1">
      <c r="B32" s="31"/>
      <c r="F32" s="23" t="s">
        <v>37</v>
      </c>
      <c r="L32" s="175">
        <v>0.2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1"/>
    </row>
    <row r="33" spans="1:57" s="3" customFormat="1" ht="14.45" hidden="1" customHeight="1">
      <c r="B33" s="31"/>
      <c r="F33" s="23" t="s">
        <v>38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.1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76" t="s">
        <v>41</v>
      </c>
      <c r="Y35" s="177"/>
      <c r="Z35" s="177"/>
      <c r="AA35" s="177"/>
      <c r="AB35" s="177"/>
      <c r="AC35" s="34"/>
      <c r="AD35" s="34"/>
      <c r="AE35" s="34"/>
      <c r="AF35" s="34"/>
      <c r="AG35" s="34"/>
      <c r="AH35" s="34"/>
      <c r="AI35" s="34"/>
      <c r="AJ35" s="34"/>
      <c r="AK35" s="178">
        <f>SUM(AK26:AK33)</f>
        <v>0</v>
      </c>
      <c r="AL35" s="177"/>
      <c r="AM35" s="177"/>
      <c r="AN35" s="177"/>
      <c r="AO35" s="17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AR84" s="45"/>
    </row>
    <row r="85" spans="1:91" s="5" customFormat="1" ht="36.950000000000003" customHeight="1">
      <c r="B85" s="46"/>
      <c r="C85" s="47" t="s">
        <v>13</v>
      </c>
      <c r="L85" s="198" t="str">
        <f>K6</f>
        <v>Rozšírenie verejného vodovodu a kanalizácie v obci Ďurkov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Obec Ďurkov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0" t="str">
        <f>IF(AN8= "","",AN8)</f>
        <v/>
      </c>
      <c r="AN87" s="180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Obec Ďurkov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1" t="str">
        <f>IF(E17="","",E17)</f>
        <v xml:space="preserve"> </v>
      </c>
      <c r="AN89" s="182"/>
      <c r="AO89" s="182"/>
      <c r="AP89" s="182"/>
      <c r="AQ89" s="26"/>
      <c r="AR89" s="27"/>
      <c r="AS89" s="183" t="s">
        <v>49</v>
      </c>
      <c r="AT89" s="18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81" t="str">
        <f>IF(E20="","",E20)</f>
        <v xml:space="preserve"> </v>
      </c>
      <c r="AN90" s="182"/>
      <c r="AO90" s="182"/>
      <c r="AP90" s="182"/>
      <c r="AQ90" s="26"/>
      <c r="AR90" s="27"/>
      <c r="AS90" s="185"/>
      <c r="AT90" s="18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7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5"/>
      <c r="AT91" s="18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3" t="s">
        <v>50</v>
      </c>
      <c r="D92" s="194"/>
      <c r="E92" s="194"/>
      <c r="F92" s="194"/>
      <c r="G92" s="194"/>
      <c r="H92" s="54"/>
      <c r="I92" s="195" t="s">
        <v>51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52</v>
      </c>
      <c r="AH92" s="194"/>
      <c r="AI92" s="194"/>
      <c r="AJ92" s="194"/>
      <c r="AK92" s="194"/>
      <c r="AL92" s="194"/>
      <c r="AM92" s="194"/>
      <c r="AN92" s="195" t="s">
        <v>53</v>
      </c>
      <c r="AO92" s="194"/>
      <c r="AP92" s="197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0.7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1">
        <f>ROUND(SUM(AG95:AG96),2)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5221.1801400000004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16.5" customHeight="1">
      <c r="A95" s="73" t="s">
        <v>73</v>
      </c>
      <c r="B95" s="74"/>
      <c r="C95" s="75"/>
      <c r="D95" s="190" t="s">
        <v>74</v>
      </c>
      <c r="E95" s="190"/>
      <c r="F95" s="190"/>
      <c r="G95" s="190"/>
      <c r="H95" s="190"/>
      <c r="I95" s="76"/>
      <c r="J95" s="190" t="s">
        <v>75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'SO 01 - Verejný vodovod'!J30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7" t="s">
        <v>76</v>
      </c>
      <c r="AR95" s="74"/>
      <c r="AS95" s="78">
        <v>0</v>
      </c>
      <c r="AT95" s="79">
        <f>ROUND(SUM(AV95:AW95),2)</f>
        <v>0</v>
      </c>
      <c r="AU95" s="80">
        <f>'SO 01 - Verejný vodovod'!P122</f>
        <v>1320.96253424</v>
      </c>
      <c r="AV95" s="79">
        <f>'SO 01 - Verejný vodovod'!J33</f>
        <v>0</v>
      </c>
      <c r="AW95" s="79">
        <f>'SO 01 - Verejný vodovod'!J34</f>
        <v>0</v>
      </c>
      <c r="AX95" s="79">
        <f>'SO 01 - Verejný vodovod'!J35</f>
        <v>0</v>
      </c>
      <c r="AY95" s="79">
        <f>'SO 01 - Verejný vodovod'!J36</f>
        <v>0</v>
      </c>
      <c r="AZ95" s="79">
        <f>'SO 01 - Verejný vodovod'!F33</f>
        <v>0</v>
      </c>
      <c r="BA95" s="79">
        <f>'SO 01 - Verejný vodovod'!F34</f>
        <v>0</v>
      </c>
      <c r="BB95" s="79">
        <f>'SO 01 - Verejný vodovod'!F35</f>
        <v>0</v>
      </c>
      <c r="BC95" s="79">
        <f>'SO 01 - Verejný vodovod'!F36</f>
        <v>0</v>
      </c>
      <c r="BD95" s="81">
        <f>'SO 01 - Verejný vodovod'!F37</f>
        <v>0</v>
      </c>
      <c r="BT95" s="82" t="s">
        <v>77</v>
      </c>
      <c r="BV95" s="82" t="s">
        <v>71</v>
      </c>
      <c r="BW95" s="82" t="s">
        <v>78</v>
      </c>
      <c r="BX95" s="82" t="s">
        <v>4</v>
      </c>
      <c r="CL95" s="82" t="s">
        <v>1</v>
      </c>
      <c r="CM95" s="82" t="s">
        <v>69</v>
      </c>
    </row>
    <row r="96" spans="1:91" s="7" customFormat="1" ht="16.5" customHeight="1">
      <c r="A96" s="73" t="s">
        <v>73</v>
      </c>
      <c r="B96" s="74"/>
      <c r="C96" s="75"/>
      <c r="D96" s="190" t="s">
        <v>79</v>
      </c>
      <c r="E96" s="190"/>
      <c r="F96" s="190"/>
      <c r="G96" s="190"/>
      <c r="H96" s="190"/>
      <c r="I96" s="76"/>
      <c r="J96" s="190" t="s">
        <v>80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88">
        <f>'01 - Kanalizácia '!J30</f>
        <v>0</v>
      </c>
      <c r="AH96" s="189"/>
      <c r="AI96" s="189"/>
      <c r="AJ96" s="189"/>
      <c r="AK96" s="189"/>
      <c r="AL96" s="189"/>
      <c r="AM96" s="189"/>
      <c r="AN96" s="188">
        <f>SUM(AG96,AT96)</f>
        <v>0</v>
      </c>
      <c r="AO96" s="189"/>
      <c r="AP96" s="189"/>
      <c r="AQ96" s="77" t="s">
        <v>76</v>
      </c>
      <c r="AR96" s="74"/>
      <c r="AS96" s="83">
        <v>0</v>
      </c>
      <c r="AT96" s="84">
        <f>ROUND(SUM(AV96:AW96),2)</f>
        <v>0</v>
      </c>
      <c r="AU96" s="85">
        <f>'01 - Kanalizácia '!P122</f>
        <v>3900.2176030000001</v>
      </c>
      <c r="AV96" s="84">
        <f>'01 - Kanalizácia '!J33</f>
        <v>0</v>
      </c>
      <c r="AW96" s="84">
        <f>'01 - Kanalizácia '!J34</f>
        <v>0</v>
      </c>
      <c r="AX96" s="84">
        <f>'01 - Kanalizácia '!J35</f>
        <v>0</v>
      </c>
      <c r="AY96" s="84">
        <f>'01 - Kanalizácia '!J36</f>
        <v>0</v>
      </c>
      <c r="AZ96" s="84">
        <f>'01 - Kanalizácia '!F33</f>
        <v>0</v>
      </c>
      <c r="BA96" s="84">
        <f>'01 - Kanalizácia '!F34</f>
        <v>0</v>
      </c>
      <c r="BB96" s="84">
        <f>'01 - Kanalizácia '!F35</f>
        <v>0</v>
      </c>
      <c r="BC96" s="84">
        <f>'01 - Kanalizácia '!F36</f>
        <v>0</v>
      </c>
      <c r="BD96" s="86">
        <f>'01 - Kanalizácia '!F37</f>
        <v>0</v>
      </c>
      <c r="BT96" s="82" t="s">
        <v>77</v>
      </c>
      <c r="BV96" s="82" t="s">
        <v>71</v>
      </c>
      <c r="BW96" s="82" t="s">
        <v>81</v>
      </c>
      <c r="BX96" s="82" t="s">
        <v>4</v>
      </c>
      <c r="CL96" s="82" t="s">
        <v>1</v>
      </c>
      <c r="CM96" s="82" t="s">
        <v>69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Verejný vodovod'!C2" display="/"/>
    <hyperlink ref="A96" location="'01 - Kanalizácia 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horizontalDpi="4294967295" verticalDpi="429496729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0"/>
  <sheetViews>
    <sheetView showGridLines="0" topLeftCell="A124" workbookViewId="0">
      <selection activeCell="W17" sqref="W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8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82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1" t="str">
        <f>'Rekapitulácia stavby'!K6</f>
        <v>Rozšírenie verejného vodovodu a kanalizácie v obci Ďurkov</v>
      </c>
      <c r="F7" s="202"/>
      <c r="G7" s="202"/>
      <c r="H7" s="202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84</v>
      </c>
      <c r="F9" s="200"/>
      <c r="G9" s="200"/>
      <c r="H9" s="20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24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Obec Ďurkov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6" t="str">
        <f>'Rekapitulácia stavby'!E14</f>
        <v xml:space="preserve"> </v>
      </c>
      <c r="F18" s="166"/>
      <c r="G18" s="166"/>
      <c r="H18" s="16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69" t="s">
        <v>1</v>
      </c>
      <c r="F27" s="169"/>
      <c r="G27" s="169"/>
      <c r="H27" s="169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ROUND((SUM(BE122:BE209)),  2)</f>
        <v>0</v>
      </c>
      <c r="G33" s="26"/>
      <c r="H33" s="26"/>
      <c r="I33" s="95">
        <v>0.2</v>
      </c>
      <c r="J33" s="94">
        <f>ROUND(((SUM(BE122:BE209))*I33),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ROUND((SUM(BF122:BF209)),  2)</f>
        <v>0</v>
      </c>
      <c r="G34" s="26"/>
      <c r="H34" s="26"/>
      <c r="I34" s="95">
        <v>0.2</v>
      </c>
      <c r="J34" s="94">
        <f>ROUND(((SUM(BF122:BF209))*I34),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ROUND((SUM(BG122:BG209)),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ROUND((SUM(BH122:BH209)),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ROUND((SUM(BI122:BI209)),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1" t="str">
        <f>E7</f>
        <v>Rozšírenie verejného vodovodu a kanalizácie v obci Ďurkov</v>
      </c>
      <c r="F85" s="202"/>
      <c r="G85" s="202"/>
      <c r="H85" s="20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>SO 01 - Verejný vodovod</v>
      </c>
      <c r="F87" s="200"/>
      <c r="G87" s="200"/>
      <c r="H87" s="20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 xml:space="preserve">Obec Ďurkov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86</v>
      </c>
      <c r="D94" s="96"/>
      <c r="E94" s="96"/>
      <c r="F94" s="96"/>
      <c r="G94" s="96"/>
      <c r="H94" s="96"/>
      <c r="I94" s="96"/>
      <c r="J94" s="105" t="s">
        <v>87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" customHeight="1">
      <c r="A96" s="26"/>
      <c r="B96" s="27"/>
      <c r="C96" s="106" t="s">
        <v>88</v>
      </c>
      <c r="D96" s="26"/>
      <c r="E96" s="26"/>
      <c r="F96" s="26"/>
      <c r="G96" s="26"/>
      <c r="H96" s="26"/>
      <c r="I96" s="26"/>
      <c r="J96" s="65">
        <f>J122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5" customHeight="1">
      <c r="B97" s="107"/>
      <c r="D97" s="108" t="s">
        <v>90</v>
      </c>
      <c r="E97" s="109"/>
      <c r="F97" s="109"/>
      <c r="G97" s="109"/>
      <c r="H97" s="109"/>
      <c r="I97" s="109"/>
      <c r="J97" s="110">
        <f>J123</f>
        <v>0</v>
      </c>
      <c r="L97" s="107"/>
    </row>
    <row r="98" spans="1:31" s="10" customFormat="1" ht="20.100000000000001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J124</f>
        <v>0</v>
      </c>
      <c r="L98" s="111"/>
    </row>
    <row r="99" spans="1:31" s="10" customFormat="1" ht="20.100000000000001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J142</f>
        <v>0</v>
      </c>
      <c r="L99" s="111"/>
    </row>
    <row r="100" spans="1:31" s="10" customFormat="1" ht="20.100000000000001" customHeight="1">
      <c r="B100" s="111"/>
      <c r="D100" s="112" t="s">
        <v>93</v>
      </c>
      <c r="E100" s="113"/>
      <c r="F100" s="113"/>
      <c r="G100" s="113"/>
      <c r="H100" s="113"/>
      <c r="I100" s="113"/>
      <c r="J100" s="114">
        <f>J146</f>
        <v>0</v>
      </c>
      <c r="L100" s="111"/>
    </row>
    <row r="101" spans="1:31" s="10" customFormat="1" ht="20.100000000000001" customHeight="1">
      <c r="B101" s="111"/>
      <c r="D101" s="112" t="s">
        <v>94</v>
      </c>
      <c r="E101" s="113"/>
      <c r="F101" s="113"/>
      <c r="G101" s="113"/>
      <c r="H101" s="113"/>
      <c r="I101" s="113"/>
      <c r="J101" s="114">
        <f>J152</f>
        <v>0</v>
      </c>
      <c r="L101" s="111"/>
    </row>
    <row r="102" spans="1:31" s="10" customFormat="1" ht="20.100000000000001" customHeight="1">
      <c r="B102" s="111"/>
      <c r="D102" s="112" t="s">
        <v>95</v>
      </c>
      <c r="E102" s="113"/>
      <c r="F102" s="113"/>
      <c r="G102" s="113"/>
      <c r="H102" s="113"/>
      <c r="I102" s="113"/>
      <c r="J102" s="114">
        <f>J204</f>
        <v>0</v>
      </c>
      <c r="L102" s="111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96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201" t="str">
        <f>E7</f>
        <v>Rozšírenie verejného vodovodu a kanalizácie v obci Ďurkov</v>
      </c>
      <c r="F112" s="202"/>
      <c r="G112" s="202"/>
      <c r="H112" s="202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83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98" t="str">
        <f>E9</f>
        <v>SO 01 - Verejný vodovod</v>
      </c>
      <c r="F114" s="200"/>
      <c r="G114" s="200"/>
      <c r="H114" s="200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 xml:space="preserve"> </v>
      </c>
      <c r="G116" s="26"/>
      <c r="H116" s="26"/>
      <c r="I116" s="23" t="s">
        <v>19</v>
      </c>
      <c r="J116" s="49" t="str">
        <f>IF(J12="","",J12)</f>
        <v/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20</v>
      </c>
      <c r="D118" s="26"/>
      <c r="E118" s="26"/>
      <c r="F118" s="21" t="str">
        <f>E15</f>
        <v xml:space="preserve">Obec Ďurkov </v>
      </c>
      <c r="G118" s="26"/>
      <c r="H118" s="26"/>
      <c r="I118" s="23" t="s">
        <v>25</v>
      </c>
      <c r="J118" s="24" t="str">
        <f>E21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23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27</v>
      </c>
      <c r="J119" s="24" t="str">
        <f>E24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15"/>
      <c r="B121" s="116"/>
      <c r="C121" s="117" t="s">
        <v>97</v>
      </c>
      <c r="D121" s="118" t="s">
        <v>54</v>
      </c>
      <c r="E121" s="118" t="s">
        <v>50</v>
      </c>
      <c r="F121" s="118" t="s">
        <v>51</v>
      </c>
      <c r="G121" s="118" t="s">
        <v>98</v>
      </c>
      <c r="H121" s="118" t="s">
        <v>99</v>
      </c>
      <c r="I121" s="118" t="s">
        <v>100</v>
      </c>
      <c r="J121" s="119" t="s">
        <v>87</v>
      </c>
      <c r="K121" s="120" t="s">
        <v>101</v>
      </c>
      <c r="L121" s="121"/>
      <c r="M121" s="56" t="s">
        <v>1</v>
      </c>
      <c r="N121" s="57" t="s">
        <v>33</v>
      </c>
      <c r="O121" s="57" t="s">
        <v>102</v>
      </c>
      <c r="P121" s="57" t="s">
        <v>103</v>
      </c>
      <c r="Q121" s="57" t="s">
        <v>104</v>
      </c>
      <c r="R121" s="57" t="s">
        <v>105</v>
      </c>
      <c r="S121" s="57" t="s">
        <v>106</v>
      </c>
      <c r="T121" s="58" t="s">
        <v>107</v>
      </c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</row>
    <row r="122" spans="1:65" s="2" customFormat="1" ht="22.7" customHeight="1">
      <c r="A122" s="26"/>
      <c r="B122" s="27"/>
      <c r="C122" s="63" t="s">
        <v>88</v>
      </c>
      <c r="D122" s="26"/>
      <c r="E122" s="26"/>
      <c r="F122" s="26"/>
      <c r="G122" s="26"/>
      <c r="H122" s="26"/>
      <c r="I122" s="26"/>
      <c r="J122" s="122">
        <f>BK122</f>
        <v>0</v>
      </c>
      <c r="K122" s="26"/>
      <c r="L122" s="27"/>
      <c r="M122" s="59"/>
      <c r="N122" s="50"/>
      <c r="O122" s="60"/>
      <c r="P122" s="123">
        <f>P123</f>
        <v>1320.96253424</v>
      </c>
      <c r="Q122" s="60"/>
      <c r="R122" s="123">
        <f>R123</f>
        <v>118.7481559328</v>
      </c>
      <c r="S122" s="60"/>
      <c r="T122" s="124">
        <f>T123</f>
        <v>39.379999999999995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89</v>
      </c>
      <c r="BK122" s="125">
        <f>BK123</f>
        <v>0</v>
      </c>
    </row>
    <row r="123" spans="1:65" s="12" customFormat="1" ht="26.1" customHeight="1">
      <c r="B123" s="126"/>
      <c r="D123" s="127" t="s">
        <v>68</v>
      </c>
      <c r="E123" s="128" t="s">
        <v>108</v>
      </c>
      <c r="F123" s="128" t="s">
        <v>109</v>
      </c>
      <c r="J123" s="129">
        <f>BK123</f>
        <v>0</v>
      </c>
      <c r="L123" s="126"/>
      <c r="M123" s="130"/>
      <c r="N123" s="131"/>
      <c r="O123" s="131"/>
      <c r="P123" s="132">
        <f>P124+P142+P146+P152+P204</f>
        <v>1320.96253424</v>
      </c>
      <c r="Q123" s="131"/>
      <c r="R123" s="132">
        <f>R124+R142+R146+R152+R204</f>
        <v>118.7481559328</v>
      </c>
      <c r="S123" s="131"/>
      <c r="T123" s="133">
        <f>T124+T142+T146+T152+T204</f>
        <v>39.379999999999995</v>
      </c>
      <c r="AR123" s="127" t="s">
        <v>77</v>
      </c>
      <c r="AT123" s="134" t="s">
        <v>68</v>
      </c>
      <c r="AU123" s="134" t="s">
        <v>69</v>
      </c>
      <c r="AY123" s="127" t="s">
        <v>110</v>
      </c>
      <c r="BK123" s="135">
        <f>BK124+BK142+BK146+BK152+BK204</f>
        <v>0</v>
      </c>
    </row>
    <row r="124" spans="1:65" s="12" customFormat="1" ht="22.7" customHeight="1">
      <c r="B124" s="126"/>
      <c r="D124" s="127" t="s">
        <v>68</v>
      </c>
      <c r="E124" s="136" t="s">
        <v>77</v>
      </c>
      <c r="F124" s="136" t="s">
        <v>111</v>
      </c>
      <c r="J124" s="137">
        <f>BK124</f>
        <v>0</v>
      </c>
      <c r="L124" s="126"/>
      <c r="M124" s="130"/>
      <c r="N124" s="131"/>
      <c r="O124" s="131"/>
      <c r="P124" s="132">
        <f>SUM(P125:P141)</f>
        <v>978.0874</v>
      </c>
      <c r="Q124" s="131"/>
      <c r="R124" s="132">
        <f>SUM(R125:R141)</f>
        <v>43.765702499999996</v>
      </c>
      <c r="S124" s="131"/>
      <c r="T124" s="133">
        <f>SUM(T125:T141)</f>
        <v>39.379999999999995</v>
      </c>
      <c r="AR124" s="127" t="s">
        <v>77</v>
      </c>
      <c r="AT124" s="134" t="s">
        <v>68</v>
      </c>
      <c r="AU124" s="134" t="s">
        <v>77</v>
      </c>
      <c r="AY124" s="127" t="s">
        <v>110</v>
      </c>
      <c r="BK124" s="135">
        <f>SUM(BK125:BK141)</f>
        <v>0</v>
      </c>
    </row>
    <row r="125" spans="1:65" s="2" customFormat="1" ht="14.45" customHeight="1">
      <c r="A125" s="26"/>
      <c r="B125" s="138"/>
      <c r="C125" s="139" t="s">
        <v>77</v>
      </c>
      <c r="D125" s="139" t="s">
        <v>112</v>
      </c>
      <c r="E125" s="140" t="s">
        <v>113</v>
      </c>
      <c r="F125" s="141" t="s">
        <v>114</v>
      </c>
      <c r="G125" s="142" t="s">
        <v>115</v>
      </c>
      <c r="H125" s="143">
        <v>100</v>
      </c>
      <c r="I125" s="144">
        <v>0</v>
      </c>
      <c r="J125" s="144">
        <f t="shared" ref="J125:J141" si="0">ROUND(I125*H125,2)</f>
        <v>0</v>
      </c>
      <c r="K125" s="145"/>
      <c r="L125" s="27"/>
      <c r="M125" s="146" t="s">
        <v>1</v>
      </c>
      <c r="N125" s="147" t="s">
        <v>35</v>
      </c>
      <c r="O125" s="148">
        <v>0.16300000000000001</v>
      </c>
      <c r="P125" s="148">
        <f t="shared" ref="P125:P141" si="1">O125*H125</f>
        <v>16.3</v>
      </c>
      <c r="Q125" s="148">
        <v>0</v>
      </c>
      <c r="R125" s="148">
        <f t="shared" ref="R125:R141" si="2">Q125*H125</f>
        <v>0</v>
      </c>
      <c r="S125" s="148">
        <v>0</v>
      </c>
      <c r="T125" s="149">
        <f t="shared" ref="T125:T141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116</v>
      </c>
      <c r="AT125" s="150" t="s">
        <v>112</v>
      </c>
      <c r="AU125" s="150" t="s">
        <v>117</v>
      </c>
      <c r="AY125" s="14" t="s">
        <v>110</v>
      </c>
      <c r="BE125" s="151">
        <f t="shared" ref="BE125:BE141" si="4">IF(N125="základná",J125,0)</f>
        <v>0</v>
      </c>
      <c r="BF125" s="151">
        <f t="shared" ref="BF125:BF141" si="5">IF(N125="znížená",J125,0)</f>
        <v>0</v>
      </c>
      <c r="BG125" s="151">
        <f t="shared" ref="BG125:BG141" si="6">IF(N125="zákl. prenesená",J125,0)</f>
        <v>0</v>
      </c>
      <c r="BH125" s="151">
        <f t="shared" ref="BH125:BH141" si="7">IF(N125="zníž. prenesená",J125,0)</f>
        <v>0</v>
      </c>
      <c r="BI125" s="151">
        <f t="shared" ref="BI125:BI141" si="8">IF(N125="nulová",J125,0)</f>
        <v>0</v>
      </c>
      <c r="BJ125" s="14" t="s">
        <v>117</v>
      </c>
      <c r="BK125" s="151">
        <f t="shared" ref="BK125:BK141" si="9">ROUND(I125*H125,2)</f>
        <v>0</v>
      </c>
      <c r="BL125" s="14" t="s">
        <v>116</v>
      </c>
      <c r="BM125" s="150" t="s">
        <v>116</v>
      </c>
    </row>
    <row r="126" spans="1:65" s="2" customFormat="1" ht="24.2" customHeight="1">
      <c r="A126" s="26"/>
      <c r="B126" s="138"/>
      <c r="C126" s="139" t="s">
        <v>117</v>
      </c>
      <c r="D126" s="139" t="s">
        <v>112</v>
      </c>
      <c r="E126" s="140" t="s">
        <v>118</v>
      </c>
      <c r="F126" s="141" t="s">
        <v>119</v>
      </c>
      <c r="G126" s="142" t="s">
        <v>115</v>
      </c>
      <c r="H126" s="143">
        <v>55</v>
      </c>
      <c r="I126" s="144">
        <v>0</v>
      </c>
      <c r="J126" s="144">
        <f t="shared" si="0"/>
        <v>0</v>
      </c>
      <c r="K126" s="145"/>
      <c r="L126" s="27"/>
      <c r="M126" s="146" t="s">
        <v>1</v>
      </c>
      <c r="N126" s="147" t="s">
        <v>35</v>
      </c>
      <c r="O126" s="148">
        <v>0.113</v>
      </c>
      <c r="P126" s="148">
        <f t="shared" si="1"/>
        <v>6.2149999999999999</v>
      </c>
      <c r="Q126" s="148">
        <v>0</v>
      </c>
      <c r="R126" s="148">
        <f t="shared" si="2"/>
        <v>0</v>
      </c>
      <c r="S126" s="148">
        <v>0.4</v>
      </c>
      <c r="T126" s="149">
        <f t="shared" si="3"/>
        <v>22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116</v>
      </c>
      <c r="AT126" s="150" t="s">
        <v>112</v>
      </c>
      <c r="AU126" s="150" t="s">
        <v>117</v>
      </c>
      <c r="AY126" s="14" t="s">
        <v>110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117</v>
      </c>
      <c r="BK126" s="151">
        <f t="shared" si="9"/>
        <v>0</v>
      </c>
      <c r="BL126" s="14" t="s">
        <v>116</v>
      </c>
      <c r="BM126" s="150" t="s">
        <v>120</v>
      </c>
    </row>
    <row r="127" spans="1:65" s="2" customFormat="1" ht="24.2" customHeight="1">
      <c r="A127" s="26"/>
      <c r="B127" s="138"/>
      <c r="C127" s="139" t="s">
        <v>121</v>
      </c>
      <c r="D127" s="139" t="s">
        <v>112</v>
      </c>
      <c r="E127" s="140" t="s">
        <v>122</v>
      </c>
      <c r="F127" s="141" t="s">
        <v>123</v>
      </c>
      <c r="G127" s="142" t="s">
        <v>115</v>
      </c>
      <c r="H127" s="143">
        <v>55</v>
      </c>
      <c r="I127" s="144">
        <v>0</v>
      </c>
      <c r="J127" s="144">
        <f t="shared" si="0"/>
        <v>0</v>
      </c>
      <c r="K127" s="145"/>
      <c r="L127" s="27"/>
      <c r="M127" s="146" t="s">
        <v>1</v>
      </c>
      <c r="N127" s="147" t="s">
        <v>35</v>
      </c>
      <c r="O127" s="148">
        <v>0.125</v>
      </c>
      <c r="P127" s="148">
        <f t="shared" si="1"/>
        <v>6.875</v>
      </c>
      <c r="Q127" s="148">
        <v>0</v>
      </c>
      <c r="R127" s="148">
        <f t="shared" si="2"/>
        <v>0</v>
      </c>
      <c r="S127" s="148">
        <v>0.316</v>
      </c>
      <c r="T127" s="149">
        <f t="shared" si="3"/>
        <v>17.38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116</v>
      </c>
      <c r="AT127" s="150" t="s">
        <v>112</v>
      </c>
      <c r="AU127" s="150" t="s">
        <v>117</v>
      </c>
      <c r="AY127" s="14" t="s">
        <v>110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117</v>
      </c>
      <c r="BK127" s="151">
        <f t="shared" si="9"/>
        <v>0</v>
      </c>
      <c r="BL127" s="14" t="s">
        <v>116</v>
      </c>
      <c r="BM127" s="150" t="s">
        <v>124</v>
      </c>
    </row>
    <row r="128" spans="1:65" s="2" customFormat="1" ht="14.45" customHeight="1">
      <c r="A128" s="26"/>
      <c r="B128" s="138"/>
      <c r="C128" s="139" t="s">
        <v>116</v>
      </c>
      <c r="D128" s="139" t="s">
        <v>112</v>
      </c>
      <c r="E128" s="140" t="s">
        <v>125</v>
      </c>
      <c r="F128" s="141" t="s">
        <v>126</v>
      </c>
      <c r="G128" s="142" t="s">
        <v>127</v>
      </c>
      <c r="H128" s="143">
        <v>110</v>
      </c>
      <c r="I128" s="144">
        <v>0</v>
      </c>
      <c r="J128" s="144">
        <f t="shared" si="0"/>
        <v>0</v>
      </c>
      <c r="K128" s="145"/>
      <c r="L128" s="27"/>
      <c r="M128" s="146" t="s">
        <v>1</v>
      </c>
      <c r="N128" s="147" t="s">
        <v>35</v>
      </c>
      <c r="O128" s="148">
        <v>0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116</v>
      </c>
      <c r="AT128" s="150" t="s">
        <v>112</v>
      </c>
      <c r="AU128" s="150" t="s">
        <v>117</v>
      </c>
      <c r="AY128" s="14" t="s">
        <v>110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117</v>
      </c>
      <c r="BK128" s="151">
        <f t="shared" si="9"/>
        <v>0</v>
      </c>
      <c r="BL128" s="14" t="s">
        <v>116</v>
      </c>
      <c r="BM128" s="150" t="s">
        <v>128</v>
      </c>
    </row>
    <row r="129" spans="1:65" s="2" customFormat="1" ht="14.45" customHeight="1">
      <c r="A129" s="26"/>
      <c r="B129" s="138"/>
      <c r="C129" s="139" t="s">
        <v>129</v>
      </c>
      <c r="D129" s="139" t="s">
        <v>112</v>
      </c>
      <c r="E129" s="140" t="s">
        <v>130</v>
      </c>
      <c r="F129" s="141" t="s">
        <v>131</v>
      </c>
      <c r="G129" s="142" t="s">
        <v>132</v>
      </c>
      <c r="H129" s="143">
        <v>20</v>
      </c>
      <c r="I129" s="144">
        <v>0</v>
      </c>
      <c r="J129" s="144">
        <f t="shared" si="0"/>
        <v>0</v>
      </c>
      <c r="K129" s="145"/>
      <c r="L129" s="27"/>
      <c r="M129" s="146" t="s">
        <v>1</v>
      </c>
      <c r="N129" s="147" t="s">
        <v>35</v>
      </c>
      <c r="O129" s="148">
        <v>0.22336</v>
      </c>
      <c r="P129" s="148">
        <f t="shared" si="1"/>
        <v>4.4672000000000001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116</v>
      </c>
      <c r="AT129" s="150" t="s">
        <v>112</v>
      </c>
      <c r="AU129" s="150" t="s">
        <v>117</v>
      </c>
      <c r="AY129" s="14" t="s">
        <v>110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117</v>
      </c>
      <c r="BK129" s="151">
        <f t="shared" si="9"/>
        <v>0</v>
      </c>
      <c r="BL129" s="14" t="s">
        <v>116</v>
      </c>
      <c r="BM129" s="150" t="s">
        <v>133</v>
      </c>
    </row>
    <row r="130" spans="1:65" s="2" customFormat="1" ht="14.45" customHeight="1">
      <c r="A130" s="26"/>
      <c r="B130" s="138"/>
      <c r="C130" s="139" t="s">
        <v>134</v>
      </c>
      <c r="D130" s="139" t="s">
        <v>112</v>
      </c>
      <c r="E130" s="140" t="s">
        <v>135</v>
      </c>
      <c r="F130" s="141" t="s">
        <v>136</v>
      </c>
      <c r="G130" s="142" t="s">
        <v>137</v>
      </c>
      <c r="H130" s="143">
        <v>10</v>
      </c>
      <c r="I130" s="144">
        <v>0</v>
      </c>
      <c r="J130" s="144">
        <f t="shared" si="0"/>
        <v>0</v>
      </c>
      <c r="K130" s="145"/>
      <c r="L130" s="27"/>
      <c r="M130" s="146" t="s">
        <v>1</v>
      </c>
      <c r="N130" s="147" t="s">
        <v>35</v>
      </c>
      <c r="O130" s="148">
        <v>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116</v>
      </c>
      <c r="AT130" s="150" t="s">
        <v>112</v>
      </c>
      <c r="AU130" s="150" t="s">
        <v>117</v>
      </c>
      <c r="AY130" s="14" t="s">
        <v>110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117</v>
      </c>
      <c r="BK130" s="151">
        <f t="shared" si="9"/>
        <v>0</v>
      </c>
      <c r="BL130" s="14" t="s">
        <v>116</v>
      </c>
      <c r="BM130" s="150" t="s">
        <v>138</v>
      </c>
    </row>
    <row r="131" spans="1:65" s="2" customFormat="1" ht="24.2" customHeight="1">
      <c r="A131" s="26"/>
      <c r="B131" s="138"/>
      <c r="C131" s="139" t="s">
        <v>139</v>
      </c>
      <c r="D131" s="139" t="s">
        <v>112</v>
      </c>
      <c r="E131" s="140" t="s">
        <v>140</v>
      </c>
      <c r="F131" s="141" t="s">
        <v>141</v>
      </c>
      <c r="G131" s="142" t="s">
        <v>127</v>
      </c>
      <c r="H131" s="143">
        <v>2.5</v>
      </c>
      <c r="I131" s="144">
        <v>0</v>
      </c>
      <c r="J131" s="144">
        <f t="shared" si="0"/>
        <v>0</v>
      </c>
      <c r="K131" s="145"/>
      <c r="L131" s="27"/>
      <c r="M131" s="146" t="s">
        <v>1</v>
      </c>
      <c r="N131" s="147" t="s">
        <v>35</v>
      </c>
      <c r="O131" s="148">
        <v>0.85799999999999998</v>
      </c>
      <c r="P131" s="148">
        <f t="shared" si="1"/>
        <v>2.145</v>
      </c>
      <c r="Q131" s="148">
        <v>1.0701E-2</v>
      </c>
      <c r="R131" s="148">
        <f t="shared" si="2"/>
        <v>2.6752500000000002E-2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116</v>
      </c>
      <c r="AT131" s="150" t="s">
        <v>112</v>
      </c>
      <c r="AU131" s="150" t="s">
        <v>117</v>
      </c>
      <c r="AY131" s="14" t="s">
        <v>110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117</v>
      </c>
      <c r="BK131" s="151">
        <f t="shared" si="9"/>
        <v>0</v>
      </c>
      <c r="BL131" s="14" t="s">
        <v>116</v>
      </c>
      <c r="BM131" s="150" t="s">
        <v>142</v>
      </c>
    </row>
    <row r="132" spans="1:65" s="2" customFormat="1" ht="14.45" customHeight="1">
      <c r="A132" s="26"/>
      <c r="B132" s="138"/>
      <c r="C132" s="139" t="s">
        <v>143</v>
      </c>
      <c r="D132" s="139" t="s">
        <v>112</v>
      </c>
      <c r="E132" s="140" t="s">
        <v>144</v>
      </c>
      <c r="F132" s="141" t="s">
        <v>145</v>
      </c>
      <c r="G132" s="142" t="s">
        <v>127</v>
      </c>
      <c r="H132" s="143">
        <v>2.5</v>
      </c>
      <c r="I132" s="144">
        <v>0</v>
      </c>
      <c r="J132" s="144">
        <f t="shared" si="0"/>
        <v>0</v>
      </c>
      <c r="K132" s="145"/>
      <c r="L132" s="27"/>
      <c r="M132" s="146" t="s">
        <v>1</v>
      </c>
      <c r="N132" s="147" t="s">
        <v>35</v>
      </c>
      <c r="O132" s="148">
        <v>0</v>
      </c>
      <c r="P132" s="148">
        <f t="shared" si="1"/>
        <v>0</v>
      </c>
      <c r="Q132" s="148">
        <v>3.3180000000000001E-2</v>
      </c>
      <c r="R132" s="148">
        <f t="shared" si="2"/>
        <v>8.2949999999999996E-2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116</v>
      </c>
      <c r="AT132" s="150" t="s">
        <v>112</v>
      </c>
      <c r="AU132" s="150" t="s">
        <v>117</v>
      </c>
      <c r="AY132" s="14" t="s">
        <v>110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117</v>
      </c>
      <c r="BK132" s="151">
        <f t="shared" si="9"/>
        <v>0</v>
      </c>
      <c r="BL132" s="14" t="s">
        <v>116</v>
      </c>
      <c r="BM132" s="150" t="s">
        <v>146</v>
      </c>
    </row>
    <row r="133" spans="1:65" s="2" customFormat="1" ht="24.2" customHeight="1">
      <c r="A133" s="26"/>
      <c r="B133" s="138"/>
      <c r="C133" s="139" t="s">
        <v>147</v>
      </c>
      <c r="D133" s="139" t="s">
        <v>112</v>
      </c>
      <c r="E133" s="140" t="s">
        <v>148</v>
      </c>
      <c r="F133" s="141" t="s">
        <v>149</v>
      </c>
      <c r="G133" s="142" t="s">
        <v>150</v>
      </c>
      <c r="H133" s="143">
        <v>401.83</v>
      </c>
      <c r="I133" s="144">
        <v>0</v>
      </c>
      <c r="J133" s="144">
        <f t="shared" si="0"/>
        <v>0</v>
      </c>
      <c r="K133" s="145"/>
      <c r="L133" s="27"/>
      <c r="M133" s="146" t="s">
        <v>1</v>
      </c>
      <c r="N133" s="147" t="s">
        <v>35</v>
      </c>
      <c r="O133" s="148">
        <v>0.81100000000000005</v>
      </c>
      <c r="P133" s="148">
        <f t="shared" si="1"/>
        <v>325.88413000000003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116</v>
      </c>
      <c r="AT133" s="150" t="s">
        <v>112</v>
      </c>
      <c r="AU133" s="150" t="s">
        <v>117</v>
      </c>
      <c r="AY133" s="14" t="s">
        <v>110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117</v>
      </c>
      <c r="BK133" s="151">
        <f t="shared" si="9"/>
        <v>0</v>
      </c>
      <c r="BL133" s="14" t="s">
        <v>116</v>
      </c>
      <c r="BM133" s="150" t="s">
        <v>151</v>
      </c>
    </row>
    <row r="134" spans="1:65" s="2" customFormat="1" ht="24.2" customHeight="1">
      <c r="A134" s="26"/>
      <c r="B134" s="138"/>
      <c r="C134" s="139" t="s">
        <v>152</v>
      </c>
      <c r="D134" s="139" t="s">
        <v>112</v>
      </c>
      <c r="E134" s="140" t="s">
        <v>153</v>
      </c>
      <c r="F134" s="141" t="s">
        <v>154</v>
      </c>
      <c r="G134" s="142" t="s">
        <v>150</v>
      </c>
      <c r="H134" s="143">
        <v>133.94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1.3939999999999999</v>
      </c>
      <c r="P134" s="148">
        <f t="shared" si="1"/>
        <v>186.71235999999999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116</v>
      </c>
      <c r="AT134" s="150" t="s">
        <v>112</v>
      </c>
      <c r="AU134" s="150" t="s">
        <v>117</v>
      </c>
      <c r="AY134" s="14" t="s">
        <v>110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117</v>
      </c>
      <c r="BK134" s="151">
        <f t="shared" si="9"/>
        <v>0</v>
      </c>
      <c r="BL134" s="14" t="s">
        <v>116</v>
      </c>
      <c r="BM134" s="150" t="s">
        <v>155</v>
      </c>
    </row>
    <row r="135" spans="1:65" s="2" customFormat="1" ht="24.2" customHeight="1">
      <c r="A135" s="26"/>
      <c r="B135" s="138"/>
      <c r="C135" s="139" t="s">
        <v>156</v>
      </c>
      <c r="D135" s="139" t="s">
        <v>112</v>
      </c>
      <c r="E135" s="140" t="s">
        <v>157</v>
      </c>
      <c r="F135" s="141" t="s">
        <v>158</v>
      </c>
      <c r="G135" s="142" t="s">
        <v>150</v>
      </c>
      <c r="H135" s="143">
        <v>219.75</v>
      </c>
      <c r="I135" s="144">
        <v>0</v>
      </c>
      <c r="J135" s="144">
        <f t="shared" si="0"/>
        <v>0</v>
      </c>
      <c r="K135" s="145"/>
      <c r="L135" s="27"/>
      <c r="M135" s="146" t="s">
        <v>1</v>
      </c>
      <c r="N135" s="147" t="s">
        <v>35</v>
      </c>
      <c r="O135" s="148">
        <v>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116</v>
      </c>
      <c r="AT135" s="150" t="s">
        <v>112</v>
      </c>
      <c r="AU135" s="150" t="s">
        <v>117</v>
      </c>
      <c r="AY135" s="14" t="s">
        <v>110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117</v>
      </c>
      <c r="BK135" s="151">
        <f t="shared" si="9"/>
        <v>0</v>
      </c>
      <c r="BL135" s="14" t="s">
        <v>116</v>
      </c>
      <c r="BM135" s="150" t="s">
        <v>159</v>
      </c>
    </row>
    <row r="136" spans="1:65" s="2" customFormat="1" ht="14.45" customHeight="1">
      <c r="A136" s="26"/>
      <c r="B136" s="138"/>
      <c r="C136" s="139" t="s">
        <v>160</v>
      </c>
      <c r="D136" s="139" t="s">
        <v>112</v>
      </c>
      <c r="E136" s="140" t="s">
        <v>161</v>
      </c>
      <c r="F136" s="141" t="s">
        <v>162</v>
      </c>
      <c r="G136" s="142" t="s">
        <v>150</v>
      </c>
      <c r="H136" s="143">
        <v>219.75</v>
      </c>
      <c r="I136" s="144">
        <v>0</v>
      </c>
      <c r="J136" s="144">
        <f t="shared" si="0"/>
        <v>0</v>
      </c>
      <c r="K136" s="145"/>
      <c r="L136" s="27"/>
      <c r="M136" s="146" t="s">
        <v>1</v>
      </c>
      <c r="N136" s="147" t="s">
        <v>35</v>
      </c>
      <c r="O136" s="148">
        <v>8.9999999999999993E-3</v>
      </c>
      <c r="P136" s="148">
        <f t="shared" si="1"/>
        <v>1.9777499999999999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116</v>
      </c>
      <c r="AT136" s="150" t="s">
        <v>112</v>
      </c>
      <c r="AU136" s="150" t="s">
        <v>117</v>
      </c>
      <c r="AY136" s="14" t="s">
        <v>110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117</v>
      </c>
      <c r="BK136" s="151">
        <f t="shared" si="9"/>
        <v>0</v>
      </c>
      <c r="BL136" s="14" t="s">
        <v>116</v>
      </c>
      <c r="BM136" s="150" t="s">
        <v>163</v>
      </c>
    </row>
    <row r="137" spans="1:65" s="2" customFormat="1" ht="24.2" customHeight="1">
      <c r="A137" s="26"/>
      <c r="B137" s="138"/>
      <c r="C137" s="139" t="s">
        <v>164</v>
      </c>
      <c r="D137" s="139" t="s">
        <v>112</v>
      </c>
      <c r="E137" s="140" t="s">
        <v>165</v>
      </c>
      <c r="F137" s="141" t="s">
        <v>166</v>
      </c>
      <c r="G137" s="142" t="s">
        <v>167</v>
      </c>
      <c r="H137" s="143">
        <v>329.625</v>
      </c>
      <c r="I137" s="144">
        <v>0</v>
      </c>
      <c r="J137" s="144">
        <f t="shared" si="0"/>
        <v>0</v>
      </c>
      <c r="K137" s="145"/>
      <c r="L137" s="27"/>
      <c r="M137" s="146" t="s">
        <v>1</v>
      </c>
      <c r="N137" s="147" t="s">
        <v>35</v>
      </c>
      <c r="O137" s="148">
        <v>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116</v>
      </c>
      <c r="AT137" s="150" t="s">
        <v>112</v>
      </c>
      <c r="AU137" s="150" t="s">
        <v>117</v>
      </c>
      <c r="AY137" s="14" t="s">
        <v>110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117</v>
      </c>
      <c r="BK137" s="151">
        <f t="shared" si="9"/>
        <v>0</v>
      </c>
      <c r="BL137" s="14" t="s">
        <v>116</v>
      </c>
      <c r="BM137" s="150" t="s">
        <v>168</v>
      </c>
    </row>
    <row r="138" spans="1:65" s="2" customFormat="1" ht="14.45" customHeight="1">
      <c r="A138" s="26"/>
      <c r="B138" s="138"/>
      <c r="C138" s="139" t="s">
        <v>120</v>
      </c>
      <c r="D138" s="139" t="s">
        <v>112</v>
      </c>
      <c r="E138" s="140" t="s">
        <v>169</v>
      </c>
      <c r="F138" s="141" t="s">
        <v>170</v>
      </c>
      <c r="G138" s="142" t="s">
        <v>150</v>
      </c>
      <c r="H138" s="143">
        <v>352.03</v>
      </c>
      <c r="I138" s="144">
        <v>0</v>
      </c>
      <c r="J138" s="144">
        <f t="shared" si="0"/>
        <v>0</v>
      </c>
      <c r="K138" s="145"/>
      <c r="L138" s="27"/>
      <c r="M138" s="146" t="s">
        <v>1</v>
      </c>
      <c r="N138" s="147" t="s">
        <v>35</v>
      </c>
      <c r="O138" s="148">
        <v>0.24199999999999999</v>
      </c>
      <c r="P138" s="148">
        <f t="shared" si="1"/>
        <v>85.191259999999986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116</v>
      </c>
      <c r="AT138" s="150" t="s">
        <v>112</v>
      </c>
      <c r="AU138" s="150" t="s">
        <v>117</v>
      </c>
      <c r="AY138" s="14" t="s">
        <v>110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117</v>
      </c>
      <c r="BK138" s="151">
        <f t="shared" si="9"/>
        <v>0</v>
      </c>
      <c r="BL138" s="14" t="s">
        <v>116</v>
      </c>
      <c r="BM138" s="150" t="s">
        <v>171</v>
      </c>
    </row>
    <row r="139" spans="1:65" s="2" customFormat="1" ht="14.45" customHeight="1">
      <c r="A139" s="26"/>
      <c r="B139" s="138"/>
      <c r="C139" s="152" t="s">
        <v>172</v>
      </c>
      <c r="D139" s="152" t="s">
        <v>173</v>
      </c>
      <c r="E139" s="153" t="s">
        <v>174</v>
      </c>
      <c r="F139" s="154" t="s">
        <v>175</v>
      </c>
      <c r="G139" s="155" t="s">
        <v>167</v>
      </c>
      <c r="H139" s="156">
        <v>61.2</v>
      </c>
      <c r="I139" s="144">
        <v>0</v>
      </c>
      <c r="J139" s="157">
        <f t="shared" si="0"/>
        <v>0</v>
      </c>
      <c r="K139" s="158"/>
      <c r="L139" s="159"/>
      <c r="M139" s="160" t="s">
        <v>1</v>
      </c>
      <c r="N139" s="161" t="s">
        <v>35</v>
      </c>
      <c r="O139" s="148">
        <v>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143</v>
      </c>
      <c r="AT139" s="150" t="s">
        <v>173</v>
      </c>
      <c r="AU139" s="150" t="s">
        <v>117</v>
      </c>
      <c r="AY139" s="14" t="s">
        <v>110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117</v>
      </c>
      <c r="BK139" s="151">
        <f t="shared" si="9"/>
        <v>0</v>
      </c>
      <c r="BL139" s="14" t="s">
        <v>116</v>
      </c>
      <c r="BM139" s="150" t="s">
        <v>176</v>
      </c>
    </row>
    <row r="140" spans="1:65" s="2" customFormat="1" ht="24.2" customHeight="1">
      <c r="A140" s="26"/>
      <c r="B140" s="138"/>
      <c r="C140" s="139" t="s">
        <v>124</v>
      </c>
      <c r="D140" s="139" t="s">
        <v>112</v>
      </c>
      <c r="E140" s="140" t="s">
        <v>177</v>
      </c>
      <c r="F140" s="141" t="s">
        <v>178</v>
      </c>
      <c r="G140" s="142" t="s">
        <v>150</v>
      </c>
      <c r="H140" s="143">
        <v>143.22999999999999</v>
      </c>
      <c r="I140" s="144">
        <v>0</v>
      </c>
      <c r="J140" s="144">
        <f t="shared" si="0"/>
        <v>0</v>
      </c>
      <c r="K140" s="145"/>
      <c r="L140" s="27"/>
      <c r="M140" s="146" t="s">
        <v>1</v>
      </c>
      <c r="N140" s="147" t="s">
        <v>35</v>
      </c>
      <c r="O140" s="148">
        <v>2.39</v>
      </c>
      <c r="P140" s="148">
        <f t="shared" si="1"/>
        <v>342.31970000000001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116</v>
      </c>
      <c r="AT140" s="150" t="s">
        <v>112</v>
      </c>
      <c r="AU140" s="150" t="s">
        <v>117</v>
      </c>
      <c r="AY140" s="14" t="s">
        <v>110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117</v>
      </c>
      <c r="BK140" s="151">
        <f t="shared" si="9"/>
        <v>0</v>
      </c>
      <c r="BL140" s="14" t="s">
        <v>116</v>
      </c>
      <c r="BM140" s="150" t="s">
        <v>179</v>
      </c>
    </row>
    <row r="141" spans="1:65" s="2" customFormat="1" ht="14.45" customHeight="1">
      <c r="A141" s="26"/>
      <c r="B141" s="138"/>
      <c r="C141" s="152" t="s">
        <v>180</v>
      </c>
      <c r="D141" s="152" t="s">
        <v>173</v>
      </c>
      <c r="E141" s="153" t="s">
        <v>181</v>
      </c>
      <c r="F141" s="154" t="s">
        <v>182</v>
      </c>
      <c r="G141" s="155" t="s">
        <v>167</v>
      </c>
      <c r="H141" s="156">
        <v>43.655999999999999</v>
      </c>
      <c r="I141" s="144">
        <v>0</v>
      </c>
      <c r="J141" s="157">
        <f t="shared" si="0"/>
        <v>0</v>
      </c>
      <c r="K141" s="158"/>
      <c r="L141" s="159"/>
      <c r="M141" s="160" t="s">
        <v>1</v>
      </c>
      <c r="N141" s="161" t="s">
        <v>35</v>
      </c>
      <c r="O141" s="148">
        <v>0</v>
      </c>
      <c r="P141" s="148">
        <f t="shared" si="1"/>
        <v>0</v>
      </c>
      <c r="Q141" s="148">
        <v>1</v>
      </c>
      <c r="R141" s="148">
        <f t="shared" si="2"/>
        <v>43.655999999999999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143</v>
      </c>
      <c r="AT141" s="150" t="s">
        <v>173</v>
      </c>
      <c r="AU141" s="150" t="s">
        <v>117</v>
      </c>
      <c r="AY141" s="14" t="s">
        <v>110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117</v>
      </c>
      <c r="BK141" s="151">
        <f t="shared" si="9"/>
        <v>0</v>
      </c>
      <c r="BL141" s="14" t="s">
        <v>116</v>
      </c>
      <c r="BM141" s="150" t="s">
        <v>183</v>
      </c>
    </row>
    <row r="142" spans="1:65" s="12" customFormat="1" ht="22.7" customHeight="1">
      <c r="B142" s="126"/>
      <c r="D142" s="127" t="s">
        <v>68</v>
      </c>
      <c r="E142" s="136" t="s">
        <v>116</v>
      </c>
      <c r="F142" s="136" t="s">
        <v>184</v>
      </c>
      <c r="J142" s="137">
        <f>BK142</f>
        <v>0</v>
      </c>
      <c r="L142" s="126"/>
      <c r="M142" s="130"/>
      <c r="N142" s="131"/>
      <c r="O142" s="131"/>
      <c r="P142" s="132">
        <f>SUM(P143:P145)</f>
        <v>10.144674240000001</v>
      </c>
      <c r="Q142" s="131"/>
      <c r="R142" s="132">
        <f>SUM(R143:R145)</f>
        <v>12.0915286848</v>
      </c>
      <c r="S142" s="131"/>
      <c r="T142" s="133">
        <f>SUM(T143:T145)</f>
        <v>0</v>
      </c>
      <c r="AR142" s="127" t="s">
        <v>77</v>
      </c>
      <c r="AT142" s="134" t="s">
        <v>68</v>
      </c>
      <c r="AU142" s="134" t="s">
        <v>77</v>
      </c>
      <c r="AY142" s="127" t="s">
        <v>110</v>
      </c>
      <c r="BK142" s="135">
        <f>SUM(BK143:BK145)</f>
        <v>0</v>
      </c>
    </row>
    <row r="143" spans="1:65" s="2" customFormat="1" ht="24.2" customHeight="1">
      <c r="A143" s="26"/>
      <c r="B143" s="138"/>
      <c r="C143" s="139" t="s">
        <v>128</v>
      </c>
      <c r="D143" s="139" t="s">
        <v>112</v>
      </c>
      <c r="E143" s="140" t="s">
        <v>185</v>
      </c>
      <c r="F143" s="141" t="s">
        <v>186</v>
      </c>
      <c r="G143" s="142" t="s">
        <v>150</v>
      </c>
      <c r="H143" s="143">
        <v>6</v>
      </c>
      <c r="I143" s="144">
        <v>0</v>
      </c>
      <c r="J143" s="144">
        <f>ROUND(I143*H143,2)</f>
        <v>0</v>
      </c>
      <c r="K143" s="145"/>
      <c r="L143" s="27"/>
      <c r="M143" s="146" t="s">
        <v>1</v>
      </c>
      <c r="N143" s="147" t="s">
        <v>35</v>
      </c>
      <c r="O143" s="148">
        <v>1.246</v>
      </c>
      <c r="P143" s="148">
        <f>O143*H143</f>
        <v>7.476</v>
      </c>
      <c r="Q143" s="148">
        <v>1.8907799999999999</v>
      </c>
      <c r="R143" s="148">
        <f>Q143*H143</f>
        <v>11.34468</v>
      </c>
      <c r="S143" s="148">
        <v>0</v>
      </c>
      <c r="T143" s="149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116</v>
      </c>
      <c r="AT143" s="150" t="s">
        <v>112</v>
      </c>
      <c r="AU143" s="150" t="s">
        <v>117</v>
      </c>
      <c r="AY143" s="14" t="s">
        <v>110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4" t="s">
        <v>117</v>
      </c>
      <c r="BK143" s="151">
        <f>ROUND(I143*H143,2)</f>
        <v>0</v>
      </c>
      <c r="BL143" s="14" t="s">
        <v>116</v>
      </c>
      <c r="BM143" s="150" t="s">
        <v>187</v>
      </c>
    </row>
    <row r="144" spans="1:65" s="2" customFormat="1" ht="24.2" customHeight="1">
      <c r="A144" s="26"/>
      <c r="B144" s="138"/>
      <c r="C144" s="139" t="s">
        <v>188</v>
      </c>
      <c r="D144" s="139" t="s">
        <v>112</v>
      </c>
      <c r="E144" s="140" t="s">
        <v>189</v>
      </c>
      <c r="F144" s="141" t="s">
        <v>190</v>
      </c>
      <c r="G144" s="142" t="s">
        <v>150</v>
      </c>
      <c r="H144" s="143">
        <v>0.28799999999999998</v>
      </c>
      <c r="I144" s="144">
        <v>0</v>
      </c>
      <c r="J144" s="144">
        <f>ROUND(I144*H144,2)</f>
        <v>0</v>
      </c>
      <c r="K144" s="145"/>
      <c r="L144" s="27"/>
      <c r="M144" s="146" t="s">
        <v>1</v>
      </c>
      <c r="N144" s="147" t="s">
        <v>35</v>
      </c>
      <c r="O144" s="148">
        <v>1.4622299999999999</v>
      </c>
      <c r="P144" s="148">
        <f>O144*H144</f>
        <v>0.42112223999999993</v>
      </c>
      <c r="Q144" s="148">
        <v>2.2628461</v>
      </c>
      <c r="R144" s="148">
        <f>Q144*H144</f>
        <v>0.65169967679999996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116</v>
      </c>
      <c r="AT144" s="150" t="s">
        <v>112</v>
      </c>
      <c r="AU144" s="150" t="s">
        <v>117</v>
      </c>
      <c r="AY144" s="14" t="s">
        <v>110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4" t="s">
        <v>117</v>
      </c>
      <c r="BK144" s="151">
        <f>ROUND(I144*H144,2)</f>
        <v>0</v>
      </c>
      <c r="BL144" s="14" t="s">
        <v>116</v>
      </c>
      <c r="BM144" s="150" t="s">
        <v>191</v>
      </c>
    </row>
    <row r="145" spans="1:65" s="2" customFormat="1" ht="24.2" customHeight="1">
      <c r="A145" s="26"/>
      <c r="B145" s="138"/>
      <c r="C145" s="139" t="s">
        <v>7</v>
      </c>
      <c r="D145" s="139" t="s">
        <v>112</v>
      </c>
      <c r="E145" s="140" t="s">
        <v>192</v>
      </c>
      <c r="F145" s="141" t="s">
        <v>193</v>
      </c>
      <c r="G145" s="142" t="s">
        <v>115</v>
      </c>
      <c r="H145" s="143">
        <v>2.88</v>
      </c>
      <c r="I145" s="144">
        <v>0</v>
      </c>
      <c r="J145" s="144">
        <f>ROUND(I145*H145,2)</f>
        <v>0</v>
      </c>
      <c r="K145" s="145"/>
      <c r="L145" s="27"/>
      <c r="M145" s="146" t="s">
        <v>1</v>
      </c>
      <c r="N145" s="147" t="s">
        <v>35</v>
      </c>
      <c r="O145" s="148">
        <v>0.78039999999999998</v>
      </c>
      <c r="P145" s="148">
        <f>O145*H145</f>
        <v>2.2475519999999998</v>
      </c>
      <c r="Q145" s="148">
        <v>3.3037850000000001E-2</v>
      </c>
      <c r="R145" s="148">
        <f>Q145*H145</f>
        <v>9.5149007999999993E-2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116</v>
      </c>
      <c r="AT145" s="150" t="s">
        <v>112</v>
      </c>
      <c r="AU145" s="150" t="s">
        <v>117</v>
      </c>
      <c r="AY145" s="14" t="s">
        <v>110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4" t="s">
        <v>117</v>
      </c>
      <c r="BK145" s="151">
        <f>ROUND(I145*H145,2)</f>
        <v>0</v>
      </c>
      <c r="BL145" s="14" t="s">
        <v>116</v>
      </c>
      <c r="BM145" s="150" t="s">
        <v>194</v>
      </c>
    </row>
    <row r="146" spans="1:65" s="12" customFormat="1" ht="22.7" customHeight="1">
      <c r="B146" s="126"/>
      <c r="D146" s="127" t="s">
        <v>68</v>
      </c>
      <c r="E146" s="136" t="s">
        <v>129</v>
      </c>
      <c r="F146" s="136" t="s">
        <v>195</v>
      </c>
      <c r="J146" s="137">
        <f>BK146</f>
        <v>0</v>
      </c>
      <c r="L146" s="126"/>
      <c r="M146" s="130"/>
      <c r="N146" s="131"/>
      <c r="O146" s="131"/>
      <c r="P146" s="132">
        <f>SUM(P147:P151)</f>
        <v>11.1782</v>
      </c>
      <c r="Q146" s="131"/>
      <c r="R146" s="132">
        <f>SUM(R147:R151)</f>
        <v>61.801299999999998</v>
      </c>
      <c r="S146" s="131"/>
      <c r="T146" s="133">
        <f>SUM(T147:T151)</f>
        <v>0</v>
      </c>
      <c r="AR146" s="127" t="s">
        <v>77</v>
      </c>
      <c r="AT146" s="134" t="s">
        <v>68</v>
      </c>
      <c r="AU146" s="134" t="s">
        <v>77</v>
      </c>
      <c r="AY146" s="127" t="s">
        <v>110</v>
      </c>
      <c r="BK146" s="135">
        <f>SUM(BK147:BK151)</f>
        <v>0</v>
      </c>
    </row>
    <row r="147" spans="1:65" s="2" customFormat="1" ht="24.2" customHeight="1">
      <c r="A147" s="26"/>
      <c r="B147" s="138"/>
      <c r="C147" s="139" t="s">
        <v>196</v>
      </c>
      <c r="D147" s="139" t="s">
        <v>112</v>
      </c>
      <c r="E147" s="140" t="s">
        <v>197</v>
      </c>
      <c r="F147" s="141" t="s">
        <v>198</v>
      </c>
      <c r="G147" s="142" t="s">
        <v>115</v>
      </c>
      <c r="H147" s="143">
        <v>55</v>
      </c>
      <c r="I147" s="144">
        <v>0</v>
      </c>
      <c r="J147" s="144">
        <f>ROUND(I147*H147,2)</f>
        <v>0</v>
      </c>
      <c r="K147" s="145"/>
      <c r="L147" s="27"/>
      <c r="M147" s="146" t="s">
        <v>1</v>
      </c>
      <c r="N147" s="147" t="s">
        <v>35</v>
      </c>
      <c r="O147" s="148">
        <v>2.7119999999999998E-2</v>
      </c>
      <c r="P147" s="148">
        <f>O147*H147</f>
        <v>1.4915999999999998</v>
      </c>
      <c r="Q147" s="148">
        <v>0.37080000000000002</v>
      </c>
      <c r="R147" s="148">
        <f>Q147*H147</f>
        <v>20.394000000000002</v>
      </c>
      <c r="S147" s="148">
        <v>0</v>
      </c>
      <c r="T147" s="149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116</v>
      </c>
      <c r="AT147" s="150" t="s">
        <v>112</v>
      </c>
      <c r="AU147" s="150" t="s">
        <v>117</v>
      </c>
      <c r="AY147" s="14" t="s">
        <v>110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4" t="s">
        <v>117</v>
      </c>
      <c r="BK147" s="151">
        <f>ROUND(I147*H147,2)</f>
        <v>0</v>
      </c>
      <c r="BL147" s="14" t="s">
        <v>116</v>
      </c>
      <c r="BM147" s="150" t="s">
        <v>199</v>
      </c>
    </row>
    <row r="148" spans="1:65" s="2" customFormat="1" ht="24.2" customHeight="1">
      <c r="A148" s="26"/>
      <c r="B148" s="138"/>
      <c r="C148" s="139" t="s">
        <v>133</v>
      </c>
      <c r="D148" s="139" t="s">
        <v>112</v>
      </c>
      <c r="E148" s="140" t="s">
        <v>200</v>
      </c>
      <c r="F148" s="141" t="s">
        <v>201</v>
      </c>
      <c r="G148" s="142" t="s">
        <v>115</v>
      </c>
      <c r="H148" s="143">
        <v>55</v>
      </c>
      <c r="I148" s="144">
        <v>0</v>
      </c>
      <c r="J148" s="144">
        <f>ROUND(I148*H148,2)</f>
        <v>0</v>
      </c>
      <c r="K148" s="145"/>
      <c r="L148" s="27"/>
      <c r="M148" s="146" t="s">
        <v>1</v>
      </c>
      <c r="N148" s="147" t="s">
        <v>35</v>
      </c>
      <c r="O148" s="148">
        <v>7.6999999999999999E-2</v>
      </c>
      <c r="P148" s="148">
        <f>O148*H148</f>
        <v>4.2350000000000003</v>
      </c>
      <c r="Q148" s="148">
        <v>0.15826000000000001</v>
      </c>
      <c r="R148" s="148">
        <f>Q148*H148</f>
        <v>8.7042999999999999</v>
      </c>
      <c r="S148" s="148">
        <v>0</v>
      </c>
      <c r="T148" s="149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116</v>
      </c>
      <c r="AT148" s="150" t="s">
        <v>112</v>
      </c>
      <c r="AU148" s="150" t="s">
        <v>117</v>
      </c>
      <c r="AY148" s="14" t="s">
        <v>110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4" t="s">
        <v>117</v>
      </c>
      <c r="BK148" s="151">
        <f>ROUND(I148*H148,2)</f>
        <v>0</v>
      </c>
      <c r="BL148" s="14" t="s">
        <v>116</v>
      </c>
      <c r="BM148" s="150" t="s">
        <v>202</v>
      </c>
    </row>
    <row r="149" spans="1:65" s="2" customFormat="1" ht="37.700000000000003" customHeight="1">
      <c r="A149" s="26"/>
      <c r="B149" s="138"/>
      <c r="C149" s="139" t="s">
        <v>203</v>
      </c>
      <c r="D149" s="139" t="s">
        <v>112</v>
      </c>
      <c r="E149" s="140" t="s">
        <v>204</v>
      </c>
      <c r="F149" s="141" t="s">
        <v>205</v>
      </c>
      <c r="G149" s="142" t="s">
        <v>115</v>
      </c>
      <c r="H149" s="143">
        <v>55</v>
      </c>
      <c r="I149" s="144">
        <v>0</v>
      </c>
      <c r="J149" s="144">
        <f>ROUND(I149*H149,2)</f>
        <v>0</v>
      </c>
      <c r="K149" s="145"/>
      <c r="L149" s="27"/>
      <c r="M149" s="146" t="s">
        <v>1</v>
      </c>
      <c r="N149" s="147" t="s">
        <v>35</v>
      </c>
      <c r="O149" s="148">
        <v>2.512E-2</v>
      </c>
      <c r="P149" s="148">
        <f>O149*H149</f>
        <v>1.3815999999999999</v>
      </c>
      <c r="Q149" s="148">
        <v>0.47885</v>
      </c>
      <c r="R149" s="148">
        <f>Q149*H149</f>
        <v>26.336749999999999</v>
      </c>
      <c r="S149" s="148">
        <v>0</v>
      </c>
      <c r="T149" s="149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116</v>
      </c>
      <c r="AT149" s="150" t="s">
        <v>112</v>
      </c>
      <c r="AU149" s="150" t="s">
        <v>117</v>
      </c>
      <c r="AY149" s="14" t="s">
        <v>110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4" t="s">
        <v>117</v>
      </c>
      <c r="BK149" s="151">
        <f>ROUND(I149*H149,2)</f>
        <v>0</v>
      </c>
      <c r="BL149" s="14" t="s">
        <v>116</v>
      </c>
      <c r="BM149" s="150" t="s">
        <v>206</v>
      </c>
    </row>
    <row r="150" spans="1:65" s="2" customFormat="1" ht="24.2" customHeight="1">
      <c r="A150" s="26"/>
      <c r="B150" s="138"/>
      <c r="C150" s="139" t="s">
        <v>138</v>
      </c>
      <c r="D150" s="139" t="s">
        <v>112</v>
      </c>
      <c r="E150" s="140" t="s">
        <v>207</v>
      </c>
      <c r="F150" s="141" t="s">
        <v>208</v>
      </c>
      <c r="G150" s="142" t="s">
        <v>115</v>
      </c>
      <c r="H150" s="143">
        <v>110</v>
      </c>
      <c r="I150" s="144">
        <v>0</v>
      </c>
      <c r="J150" s="144">
        <f>ROUND(I150*H150,2)</f>
        <v>0</v>
      </c>
      <c r="K150" s="145"/>
      <c r="L150" s="27"/>
      <c r="M150" s="146" t="s">
        <v>1</v>
      </c>
      <c r="N150" s="147" t="s">
        <v>35</v>
      </c>
      <c r="O150" s="148">
        <v>4.0000000000000001E-3</v>
      </c>
      <c r="P150" s="148">
        <f>O150*H150</f>
        <v>0.44</v>
      </c>
      <c r="Q150" s="148">
        <v>6.0099999999999997E-3</v>
      </c>
      <c r="R150" s="148">
        <f>Q150*H150</f>
        <v>0.66110000000000002</v>
      </c>
      <c r="S150" s="148">
        <v>0</v>
      </c>
      <c r="T150" s="149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116</v>
      </c>
      <c r="AT150" s="150" t="s">
        <v>112</v>
      </c>
      <c r="AU150" s="150" t="s">
        <v>117</v>
      </c>
      <c r="AY150" s="14" t="s">
        <v>110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4" t="s">
        <v>117</v>
      </c>
      <c r="BK150" s="151">
        <f>ROUND(I150*H150,2)</f>
        <v>0</v>
      </c>
      <c r="BL150" s="14" t="s">
        <v>116</v>
      </c>
      <c r="BM150" s="150" t="s">
        <v>209</v>
      </c>
    </row>
    <row r="151" spans="1:65" s="2" customFormat="1" ht="24.2" customHeight="1">
      <c r="A151" s="26"/>
      <c r="B151" s="138"/>
      <c r="C151" s="139" t="s">
        <v>210</v>
      </c>
      <c r="D151" s="139" t="s">
        <v>112</v>
      </c>
      <c r="E151" s="140" t="s">
        <v>211</v>
      </c>
      <c r="F151" s="141" t="s">
        <v>212</v>
      </c>
      <c r="G151" s="142" t="s">
        <v>115</v>
      </c>
      <c r="H151" s="143">
        <v>55</v>
      </c>
      <c r="I151" s="144">
        <v>0</v>
      </c>
      <c r="J151" s="144">
        <f>ROUND(I151*H151,2)</f>
        <v>0</v>
      </c>
      <c r="K151" s="145"/>
      <c r="L151" s="27"/>
      <c r="M151" s="146" t="s">
        <v>1</v>
      </c>
      <c r="N151" s="147" t="s">
        <v>35</v>
      </c>
      <c r="O151" s="148">
        <v>6.6000000000000003E-2</v>
      </c>
      <c r="P151" s="148">
        <f>O151*H151</f>
        <v>3.6300000000000003</v>
      </c>
      <c r="Q151" s="148">
        <v>0.10373</v>
      </c>
      <c r="R151" s="148">
        <f>Q151*H151</f>
        <v>5.7051499999999997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116</v>
      </c>
      <c r="AT151" s="150" t="s">
        <v>112</v>
      </c>
      <c r="AU151" s="150" t="s">
        <v>117</v>
      </c>
      <c r="AY151" s="14" t="s">
        <v>110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4" t="s">
        <v>117</v>
      </c>
      <c r="BK151" s="151">
        <f>ROUND(I151*H151,2)</f>
        <v>0</v>
      </c>
      <c r="BL151" s="14" t="s">
        <v>116</v>
      </c>
      <c r="BM151" s="150" t="s">
        <v>213</v>
      </c>
    </row>
    <row r="152" spans="1:65" s="12" customFormat="1" ht="22.7" customHeight="1">
      <c r="B152" s="126"/>
      <c r="D152" s="127" t="s">
        <v>68</v>
      </c>
      <c r="E152" s="136" t="s">
        <v>143</v>
      </c>
      <c r="F152" s="136" t="s">
        <v>214</v>
      </c>
      <c r="J152" s="137">
        <f>BK152</f>
        <v>0</v>
      </c>
      <c r="L152" s="126"/>
      <c r="M152" s="130"/>
      <c r="N152" s="131"/>
      <c r="O152" s="131"/>
      <c r="P152" s="132">
        <f>SUM(P153:P203)</f>
        <v>214.88550000000001</v>
      </c>
      <c r="Q152" s="131"/>
      <c r="R152" s="132">
        <f>SUM(R153:R203)</f>
        <v>1.0896247480000001</v>
      </c>
      <c r="S152" s="131"/>
      <c r="T152" s="133">
        <f>SUM(T153:T203)</f>
        <v>0</v>
      </c>
      <c r="AR152" s="127" t="s">
        <v>77</v>
      </c>
      <c r="AT152" s="134" t="s">
        <v>68</v>
      </c>
      <c r="AU152" s="134" t="s">
        <v>77</v>
      </c>
      <c r="AY152" s="127" t="s">
        <v>110</v>
      </c>
      <c r="BK152" s="135">
        <f>SUM(BK153:BK203)</f>
        <v>0</v>
      </c>
    </row>
    <row r="153" spans="1:65" s="2" customFormat="1" ht="24.2" customHeight="1">
      <c r="A153" s="26"/>
      <c r="B153" s="138"/>
      <c r="C153" s="139" t="s">
        <v>142</v>
      </c>
      <c r="D153" s="139" t="s">
        <v>112</v>
      </c>
      <c r="E153" s="140" t="s">
        <v>215</v>
      </c>
      <c r="F153" s="141" t="s">
        <v>216</v>
      </c>
      <c r="G153" s="142" t="s">
        <v>217</v>
      </c>
      <c r="H153" s="143">
        <v>1</v>
      </c>
      <c r="I153" s="144">
        <v>0</v>
      </c>
      <c r="J153" s="144">
        <f t="shared" ref="J153:J184" si="10">ROUND(I153*H153,2)</f>
        <v>0</v>
      </c>
      <c r="K153" s="145"/>
      <c r="L153" s="27"/>
      <c r="M153" s="146" t="s">
        <v>1</v>
      </c>
      <c r="N153" s="147" t="s">
        <v>35</v>
      </c>
      <c r="O153" s="148">
        <v>8.7799999999999994</v>
      </c>
      <c r="P153" s="148">
        <f t="shared" ref="P153:P184" si="11">O153*H153</f>
        <v>8.7799999999999994</v>
      </c>
      <c r="Q153" s="148">
        <v>0</v>
      </c>
      <c r="R153" s="148">
        <f t="shared" ref="R153:R184" si="12">Q153*H153</f>
        <v>0</v>
      </c>
      <c r="S153" s="148">
        <v>0</v>
      </c>
      <c r="T153" s="149">
        <f t="shared" ref="T153:T184" si="1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116</v>
      </c>
      <c r="AT153" s="150" t="s">
        <v>112</v>
      </c>
      <c r="AU153" s="150" t="s">
        <v>117</v>
      </c>
      <c r="AY153" s="14" t="s">
        <v>110</v>
      </c>
      <c r="BE153" s="151">
        <f t="shared" ref="BE153:BE184" si="14">IF(N153="základná",J153,0)</f>
        <v>0</v>
      </c>
      <c r="BF153" s="151">
        <f t="shared" ref="BF153:BF184" si="15">IF(N153="znížená",J153,0)</f>
        <v>0</v>
      </c>
      <c r="BG153" s="151">
        <f t="shared" ref="BG153:BG184" si="16">IF(N153="zákl. prenesená",J153,0)</f>
        <v>0</v>
      </c>
      <c r="BH153" s="151">
        <f t="shared" ref="BH153:BH184" si="17">IF(N153="zníž. prenesená",J153,0)</f>
        <v>0</v>
      </c>
      <c r="BI153" s="151">
        <f t="shared" ref="BI153:BI184" si="18">IF(N153="nulová",J153,0)</f>
        <v>0</v>
      </c>
      <c r="BJ153" s="14" t="s">
        <v>117</v>
      </c>
      <c r="BK153" s="151">
        <f t="shared" ref="BK153:BK184" si="19">ROUND(I153*H153,2)</f>
        <v>0</v>
      </c>
      <c r="BL153" s="14" t="s">
        <v>116</v>
      </c>
      <c r="BM153" s="150" t="s">
        <v>218</v>
      </c>
    </row>
    <row r="154" spans="1:65" s="2" customFormat="1" ht="14.45" customHeight="1">
      <c r="A154" s="26"/>
      <c r="B154" s="138"/>
      <c r="C154" s="139" t="s">
        <v>219</v>
      </c>
      <c r="D154" s="139" t="s">
        <v>112</v>
      </c>
      <c r="E154" s="140" t="s">
        <v>220</v>
      </c>
      <c r="F154" s="141" t="s">
        <v>221</v>
      </c>
      <c r="G154" s="142" t="s">
        <v>127</v>
      </c>
      <c r="H154" s="143">
        <v>335</v>
      </c>
      <c r="I154" s="144">
        <v>0</v>
      </c>
      <c r="J154" s="144">
        <f t="shared" si="10"/>
        <v>0</v>
      </c>
      <c r="K154" s="145"/>
      <c r="L154" s="27"/>
      <c r="M154" s="146" t="s">
        <v>1</v>
      </c>
      <c r="N154" s="147" t="s">
        <v>35</v>
      </c>
      <c r="O154" s="148">
        <v>4.7E-2</v>
      </c>
      <c r="P154" s="148">
        <f t="shared" si="11"/>
        <v>15.744999999999999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116</v>
      </c>
      <c r="AT154" s="150" t="s">
        <v>112</v>
      </c>
      <c r="AU154" s="150" t="s">
        <v>117</v>
      </c>
      <c r="AY154" s="14" t="s">
        <v>110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4" t="s">
        <v>117</v>
      </c>
      <c r="BK154" s="151">
        <f t="shared" si="19"/>
        <v>0</v>
      </c>
      <c r="BL154" s="14" t="s">
        <v>116</v>
      </c>
      <c r="BM154" s="150" t="s">
        <v>222</v>
      </c>
    </row>
    <row r="155" spans="1:65" s="2" customFormat="1" ht="24.2" customHeight="1">
      <c r="A155" s="26"/>
      <c r="B155" s="138"/>
      <c r="C155" s="152" t="s">
        <v>146</v>
      </c>
      <c r="D155" s="152" t="s">
        <v>173</v>
      </c>
      <c r="E155" s="153" t="s">
        <v>223</v>
      </c>
      <c r="F155" s="154" t="s">
        <v>224</v>
      </c>
      <c r="G155" s="155" t="s">
        <v>127</v>
      </c>
      <c r="H155" s="156">
        <v>335</v>
      </c>
      <c r="I155" s="144">
        <v>0</v>
      </c>
      <c r="J155" s="157">
        <f t="shared" si="10"/>
        <v>0</v>
      </c>
      <c r="K155" s="158"/>
      <c r="L155" s="159"/>
      <c r="M155" s="160" t="s">
        <v>1</v>
      </c>
      <c r="N155" s="161" t="s">
        <v>35</v>
      </c>
      <c r="O155" s="148">
        <v>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143</v>
      </c>
      <c r="AT155" s="150" t="s">
        <v>173</v>
      </c>
      <c r="AU155" s="150" t="s">
        <v>117</v>
      </c>
      <c r="AY155" s="14" t="s">
        <v>110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4" t="s">
        <v>117</v>
      </c>
      <c r="BK155" s="151">
        <f t="shared" si="19"/>
        <v>0</v>
      </c>
      <c r="BL155" s="14" t="s">
        <v>116</v>
      </c>
      <c r="BM155" s="150" t="s">
        <v>225</v>
      </c>
    </row>
    <row r="156" spans="1:65" s="2" customFormat="1" ht="24.2" customHeight="1">
      <c r="A156" s="26"/>
      <c r="B156" s="138"/>
      <c r="C156" s="139" t="s">
        <v>226</v>
      </c>
      <c r="D156" s="139" t="s">
        <v>112</v>
      </c>
      <c r="E156" s="140" t="s">
        <v>227</v>
      </c>
      <c r="F156" s="141" t="s">
        <v>228</v>
      </c>
      <c r="G156" s="142" t="s">
        <v>217</v>
      </c>
      <c r="H156" s="143">
        <v>1</v>
      </c>
      <c r="I156" s="144">
        <v>0</v>
      </c>
      <c r="J156" s="144">
        <f t="shared" si="10"/>
        <v>0</v>
      </c>
      <c r="K156" s="145"/>
      <c r="L156" s="27"/>
      <c r="M156" s="146" t="s">
        <v>1</v>
      </c>
      <c r="N156" s="147" t="s">
        <v>35</v>
      </c>
      <c r="O156" s="148">
        <v>0.42699999999999999</v>
      </c>
      <c r="P156" s="148">
        <f t="shared" si="11"/>
        <v>0.42699999999999999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229</v>
      </c>
      <c r="AT156" s="150" t="s">
        <v>112</v>
      </c>
      <c r="AU156" s="150" t="s">
        <v>117</v>
      </c>
      <c r="AY156" s="14" t="s">
        <v>110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4" t="s">
        <v>117</v>
      </c>
      <c r="BK156" s="151">
        <f t="shared" si="19"/>
        <v>0</v>
      </c>
      <c r="BL156" s="14" t="s">
        <v>229</v>
      </c>
      <c r="BM156" s="150" t="s">
        <v>230</v>
      </c>
    </row>
    <row r="157" spans="1:65" s="2" customFormat="1" ht="24.2" customHeight="1">
      <c r="A157" s="26"/>
      <c r="B157" s="138"/>
      <c r="C157" s="152" t="s">
        <v>231</v>
      </c>
      <c r="D157" s="152" t="s">
        <v>173</v>
      </c>
      <c r="E157" s="153" t="s">
        <v>232</v>
      </c>
      <c r="F157" s="154" t="s">
        <v>233</v>
      </c>
      <c r="G157" s="155" t="s">
        <v>217</v>
      </c>
      <c r="H157" s="156">
        <v>1</v>
      </c>
      <c r="I157" s="144">
        <v>0</v>
      </c>
      <c r="J157" s="157">
        <f t="shared" si="10"/>
        <v>0</v>
      </c>
      <c r="K157" s="158"/>
      <c r="L157" s="159"/>
      <c r="M157" s="160" t="s">
        <v>1</v>
      </c>
      <c r="N157" s="161" t="s">
        <v>35</v>
      </c>
      <c r="O157" s="148">
        <v>0</v>
      </c>
      <c r="P157" s="148">
        <f t="shared" si="11"/>
        <v>0</v>
      </c>
      <c r="Q157" s="148">
        <v>8.0999999999999996E-4</v>
      </c>
      <c r="R157" s="148">
        <f t="shared" si="12"/>
        <v>8.0999999999999996E-4</v>
      </c>
      <c r="S157" s="148">
        <v>0</v>
      </c>
      <c r="T157" s="149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234</v>
      </c>
      <c r="AT157" s="150" t="s">
        <v>173</v>
      </c>
      <c r="AU157" s="150" t="s">
        <v>117</v>
      </c>
      <c r="AY157" s="14" t="s">
        <v>110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4" t="s">
        <v>117</v>
      </c>
      <c r="BK157" s="151">
        <f t="shared" si="19"/>
        <v>0</v>
      </c>
      <c r="BL157" s="14" t="s">
        <v>234</v>
      </c>
      <c r="BM157" s="150" t="s">
        <v>235</v>
      </c>
    </row>
    <row r="158" spans="1:65" s="2" customFormat="1" ht="24.2" customHeight="1">
      <c r="A158" s="26"/>
      <c r="B158" s="138"/>
      <c r="C158" s="139" t="s">
        <v>236</v>
      </c>
      <c r="D158" s="139" t="s">
        <v>112</v>
      </c>
      <c r="E158" s="140" t="s">
        <v>237</v>
      </c>
      <c r="F158" s="141" t="s">
        <v>238</v>
      </c>
      <c r="G158" s="142" t="s">
        <v>217</v>
      </c>
      <c r="H158" s="143">
        <v>1</v>
      </c>
      <c r="I158" s="144">
        <v>0</v>
      </c>
      <c r="J158" s="144">
        <f t="shared" si="10"/>
        <v>0</v>
      </c>
      <c r="K158" s="145"/>
      <c r="L158" s="27"/>
      <c r="M158" s="146" t="s">
        <v>1</v>
      </c>
      <c r="N158" s="147" t="s">
        <v>35</v>
      </c>
      <c r="O158" s="148">
        <v>0.47</v>
      </c>
      <c r="P158" s="148">
        <f t="shared" si="11"/>
        <v>0.47</v>
      </c>
      <c r="Q158" s="148">
        <v>0</v>
      </c>
      <c r="R158" s="148">
        <f t="shared" si="12"/>
        <v>0</v>
      </c>
      <c r="S158" s="148">
        <v>0</v>
      </c>
      <c r="T158" s="149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229</v>
      </c>
      <c r="AT158" s="150" t="s">
        <v>112</v>
      </c>
      <c r="AU158" s="150" t="s">
        <v>117</v>
      </c>
      <c r="AY158" s="14" t="s">
        <v>110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4" t="s">
        <v>117</v>
      </c>
      <c r="BK158" s="151">
        <f t="shared" si="19"/>
        <v>0</v>
      </c>
      <c r="BL158" s="14" t="s">
        <v>229</v>
      </c>
      <c r="BM158" s="150" t="s">
        <v>239</v>
      </c>
    </row>
    <row r="159" spans="1:65" s="2" customFormat="1" ht="24.2" customHeight="1">
      <c r="A159" s="26"/>
      <c r="B159" s="138"/>
      <c r="C159" s="152" t="s">
        <v>151</v>
      </c>
      <c r="D159" s="152" t="s">
        <v>173</v>
      </c>
      <c r="E159" s="153" t="s">
        <v>240</v>
      </c>
      <c r="F159" s="154" t="s">
        <v>241</v>
      </c>
      <c r="G159" s="155" t="s">
        <v>217</v>
      </c>
      <c r="H159" s="156">
        <v>1</v>
      </c>
      <c r="I159" s="144">
        <v>0</v>
      </c>
      <c r="J159" s="157">
        <f t="shared" si="10"/>
        <v>0</v>
      </c>
      <c r="K159" s="158"/>
      <c r="L159" s="159"/>
      <c r="M159" s="160" t="s">
        <v>1</v>
      </c>
      <c r="N159" s="161" t="s">
        <v>35</v>
      </c>
      <c r="O159" s="148">
        <v>0</v>
      </c>
      <c r="P159" s="148">
        <f t="shared" si="11"/>
        <v>0</v>
      </c>
      <c r="Q159" s="148">
        <v>9.5E-4</v>
      </c>
      <c r="R159" s="148">
        <f t="shared" si="12"/>
        <v>9.5E-4</v>
      </c>
      <c r="S159" s="148">
        <v>0</v>
      </c>
      <c r="T159" s="149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234</v>
      </c>
      <c r="AT159" s="150" t="s">
        <v>173</v>
      </c>
      <c r="AU159" s="150" t="s">
        <v>117</v>
      </c>
      <c r="AY159" s="14" t="s">
        <v>110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4" t="s">
        <v>117</v>
      </c>
      <c r="BK159" s="151">
        <f t="shared" si="19"/>
        <v>0</v>
      </c>
      <c r="BL159" s="14" t="s">
        <v>234</v>
      </c>
      <c r="BM159" s="150" t="s">
        <v>242</v>
      </c>
    </row>
    <row r="160" spans="1:65" s="2" customFormat="1" ht="24.2" customHeight="1">
      <c r="A160" s="26"/>
      <c r="B160" s="138"/>
      <c r="C160" s="139" t="s">
        <v>243</v>
      </c>
      <c r="D160" s="139" t="s">
        <v>112</v>
      </c>
      <c r="E160" s="140" t="s">
        <v>244</v>
      </c>
      <c r="F160" s="141" t="s">
        <v>245</v>
      </c>
      <c r="G160" s="142" t="s">
        <v>246</v>
      </c>
      <c r="H160" s="143">
        <v>1</v>
      </c>
      <c r="I160" s="144">
        <v>0</v>
      </c>
      <c r="J160" s="144">
        <f t="shared" si="10"/>
        <v>0</v>
      </c>
      <c r="K160" s="145"/>
      <c r="L160" s="27"/>
      <c r="M160" s="146" t="s">
        <v>1</v>
      </c>
      <c r="N160" s="147" t="s">
        <v>35</v>
      </c>
      <c r="O160" s="148">
        <v>1.9510000000000001</v>
      </c>
      <c r="P160" s="148">
        <f t="shared" si="11"/>
        <v>1.9510000000000001</v>
      </c>
      <c r="Q160" s="148">
        <v>0</v>
      </c>
      <c r="R160" s="148">
        <f t="shared" si="12"/>
        <v>0</v>
      </c>
      <c r="S160" s="148">
        <v>0</v>
      </c>
      <c r="T160" s="149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116</v>
      </c>
      <c r="AT160" s="150" t="s">
        <v>112</v>
      </c>
      <c r="AU160" s="150" t="s">
        <v>117</v>
      </c>
      <c r="AY160" s="14" t="s">
        <v>110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4" t="s">
        <v>117</v>
      </c>
      <c r="BK160" s="151">
        <f t="shared" si="19"/>
        <v>0</v>
      </c>
      <c r="BL160" s="14" t="s">
        <v>116</v>
      </c>
      <c r="BM160" s="150" t="s">
        <v>247</v>
      </c>
    </row>
    <row r="161" spans="1:65" s="2" customFormat="1" ht="14.45" customHeight="1">
      <c r="A161" s="26"/>
      <c r="B161" s="138"/>
      <c r="C161" s="152" t="s">
        <v>248</v>
      </c>
      <c r="D161" s="152" t="s">
        <v>173</v>
      </c>
      <c r="E161" s="153" t="s">
        <v>249</v>
      </c>
      <c r="F161" s="154" t="s">
        <v>250</v>
      </c>
      <c r="G161" s="155" t="s">
        <v>246</v>
      </c>
      <c r="H161" s="156">
        <v>1</v>
      </c>
      <c r="I161" s="144">
        <v>0</v>
      </c>
      <c r="J161" s="157">
        <f t="shared" si="10"/>
        <v>0</v>
      </c>
      <c r="K161" s="158"/>
      <c r="L161" s="159"/>
      <c r="M161" s="160" t="s">
        <v>1</v>
      </c>
      <c r="N161" s="161" t="s">
        <v>35</v>
      </c>
      <c r="O161" s="148">
        <v>0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143</v>
      </c>
      <c r="AT161" s="150" t="s">
        <v>173</v>
      </c>
      <c r="AU161" s="150" t="s">
        <v>117</v>
      </c>
      <c r="AY161" s="14" t="s">
        <v>110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4" t="s">
        <v>117</v>
      </c>
      <c r="BK161" s="151">
        <f t="shared" si="19"/>
        <v>0</v>
      </c>
      <c r="BL161" s="14" t="s">
        <v>116</v>
      </c>
      <c r="BM161" s="150" t="s">
        <v>251</v>
      </c>
    </row>
    <row r="162" spans="1:65" s="2" customFormat="1" ht="24.2" customHeight="1">
      <c r="A162" s="26"/>
      <c r="B162" s="138"/>
      <c r="C162" s="139" t="s">
        <v>252</v>
      </c>
      <c r="D162" s="139" t="s">
        <v>112</v>
      </c>
      <c r="E162" s="140" t="s">
        <v>253</v>
      </c>
      <c r="F162" s="141" t="s">
        <v>254</v>
      </c>
      <c r="G162" s="142" t="s">
        <v>246</v>
      </c>
      <c r="H162" s="143">
        <v>1</v>
      </c>
      <c r="I162" s="144">
        <v>0</v>
      </c>
      <c r="J162" s="144">
        <f t="shared" si="10"/>
        <v>0</v>
      </c>
      <c r="K162" s="145"/>
      <c r="L162" s="27"/>
      <c r="M162" s="146" t="s">
        <v>1</v>
      </c>
      <c r="N162" s="147" t="s">
        <v>35</v>
      </c>
      <c r="O162" s="148">
        <v>1.5049999999999999</v>
      </c>
      <c r="P162" s="148">
        <f t="shared" si="11"/>
        <v>1.5049999999999999</v>
      </c>
      <c r="Q162" s="148">
        <v>0</v>
      </c>
      <c r="R162" s="148">
        <f t="shared" si="12"/>
        <v>0</v>
      </c>
      <c r="S162" s="148">
        <v>0</v>
      </c>
      <c r="T162" s="149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116</v>
      </c>
      <c r="AT162" s="150" t="s">
        <v>112</v>
      </c>
      <c r="AU162" s="150" t="s">
        <v>117</v>
      </c>
      <c r="AY162" s="14" t="s">
        <v>110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4" t="s">
        <v>117</v>
      </c>
      <c r="BK162" s="151">
        <f t="shared" si="19"/>
        <v>0</v>
      </c>
      <c r="BL162" s="14" t="s">
        <v>116</v>
      </c>
      <c r="BM162" s="150" t="s">
        <v>255</v>
      </c>
    </row>
    <row r="163" spans="1:65" s="2" customFormat="1" ht="14.45" customHeight="1">
      <c r="A163" s="26"/>
      <c r="B163" s="138"/>
      <c r="C163" s="152" t="s">
        <v>256</v>
      </c>
      <c r="D163" s="152" t="s">
        <v>173</v>
      </c>
      <c r="E163" s="153" t="s">
        <v>257</v>
      </c>
      <c r="F163" s="154" t="s">
        <v>258</v>
      </c>
      <c r="G163" s="155" t="s">
        <v>246</v>
      </c>
      <c r="H163" s="156">
        <v>1</v>
      </c>
      <c r="I163" s="144">
        <v>0</v>
      </c>
      <c r="J163" s="157">
        <f t="shared" si="10"/>
        <v>0</v>
      </c>
      <c r="K163" s="158"/>
      <c r="L163" s="159"/>
      <c r="M163" s="160" t="s">
        <v>1</v>
      </c>
      <c r="N163" s="161" t="s">
        <v>35</v>
      </c>
      <c r="O163" s="148">
        <v>0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143</v>
      </c>
      <c r="AT163" s="150" t="s">
        <v>173</v>
      </c>
      <c r="AU163" s="150" t="s">
        <v>117</v>
      </c>
      <c r="AY163" s="14" t="s">
        <v>110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117</v>
      </c>
      <c r="BK163" s="151">
        <f t="shared" si="19"/>
        <v>0</v>
      </c>
      <c r="BL163" s="14" t="s">
        <v>116</v>
      </c>
      <c r="BM163" s="150" t="s">
        <v>259</v>
      </c>
    </row>
    <row r="164" spans="1:65" s="2" customFormat="1" ht="24.2" customHeight="1">
      <c r="A164" s="26"/>
      <c r="B164" s="138"/>
      <c r="C164" s="139" t="s">
        <v>260</v>
      </c>
      <c r="D164" s="139" t="s">
        <v>112</v>
      </c>
      <c r="E164" s="140" t="s">
        <v>261</v>
      </c>
      <c r="F164" s="141" t="s">
        <v>262</v>
      </c>
      <c r="G164" s="142" t="s">
        <v>246</v>
      </c>
      <c r="H164" s="143">
        <v>2</v>
      </c>
      <c r="I164" s="144">
        <v>0</v>
      </c>
      <c r="J164" s="144">
        <f t="shared" si="10"/>
        <v>0</v>
      </c>
      <c r="K164" s="145"/>
      <c r="L164" s="27"/>
      <c r="M164" s="146" t="s">
        <v>1</v>
      </c>
      <c r="N164" s="147" t="s">
        <v>35</v>
      </c>
      <c r="O164" s="148">
        <v>0.71899999999999997</v>
      </c>
      <c r="P164" s="148">
        <f t="shared" si="11"/>
        <v>1.4379999999999999</v>
      </c>
      <c r="Q164" s="148">
        <v>3.8240000000000001E-3</v>
      </c>
      <c r="R164" s="148">
        <f t="shared" si="12"/>
        <v>7.6480000000000003E-3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116</v>
      </c>
      <c r="AT164" s="150" t="s">
        <v>112</v>
      </c>
      <c r="AU164" s="150" t="s">
        <v>117</v>
      </c>
      <c r="AY164" s="14" t="s">
        <v>110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117</v>
      </c>
      <c r="BK164" s="151">
        <f t="shared" si="19"/>
        <v>0</v>
      </c>
      <c r="BL164" s="14" t="s">
        <v>116</v>
      </c>
      <c r="BM164" s="150" t="s">
        <v>263</v>
      </c>
    </row>
    <row r="165" spans="1:65" s="2" customFormat="1" ht="14.45" customHeight="1">
      <c r="A165" s="26"/>
      <c r="B165" s="138"/>
      <c r="C165" s="152" t="s">
        <v>155</v>
      </c>
      <c r="D165" s="152" t="s">
        <v>173</v>
      </c>
      <c r="E165" s="153" t="s">
        <v>264</v>
      </c>
      <c r="F165" s="154" t="s">
        <v>265</v>
      </c>
      <c r="G165" s="155" t="s">
        <v>246</v>
      </c>
      <c r="H165" s="156">
        <v>2</v>
      </c>
      <c r="I165" s="144">
        <v>0</v>
      </c>
      <c r="J165" s="157">
        <f t="shared" si="10"/>
        <v>0</v>
      </c>
      <c r="K165" s="158"/>
      <c r="L165" s="159"/>
      <c r="M165" s="160" t="s">
        <v>1</v>
      </c>
      <c r="N165" s="161" t="s">
        <v>35</v>
      </c>
      <c r="O165" s="148">
        <v>0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143</v>
      </c>
      <c r="AT165" s="150" t="s">
        <v>173</v>
      </c>
      <c r="AU165" s="150" t="s">
        <v>117</v>
      </c>
      <c r="AY165" s="14" t="s">
        <v>110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117</v>
      </c>
      <c r="BK165" s="151">
        <f t="shared" si="19"/>
        <v>0</v>
      </c>
      <c r="BL165" s="14" t="s">
        <v>116</v>
      </c>
      <c r="BM165" s="150" t="s">
        <v>266</v>
      </c>
    </row>
    <row r="166" spans="1:65" s="2" customFormat="1" ht="24.2" customHeight="1">
      <c r="A166" s="26"/>
      <c r="B166" s="138"/>
      <c r="C166" s="139" t="s">
        <v>267</v>
      </c>
      <c r="D166" s="139" t="s">
        <v>112</v>
      </c>
      <c r="E166" s="140" t="s">
        <v>268</v>
      </c>
      <c r="F166" s="141" t="s">
        <v>269</v>
      </c>
      <c r="G166" s="142" t="s">
        <v>246</v>
      </c>
      <c r="H166" s="143">
        <v>1</v>
      </c>
      <c r="I166" s="144">
        <v>0</v>
      </c>
      <c r="J166" s="144">
        <f t="shared" si="10"/>
        <v>0</v>
      </c>
      <c r="K166" s="145"/>
      <c r="L166" s="27"/>
      <c r="M166" s="146" t="s">
        <v>1</v>
      </c>
      <c r="N166" s="147" t="s">
        <v>35</v>
      </c>
      <c r="O166" s="148">
        <v>1.7649999999999999</v>
      </c>
      <c r="P166" s="148">
        <f t="shared" si="11"/>
        <v>1.7649999999999999</v>
      </c>
      <c r="Q166" s="148">
        <v>1.58172E-3</v>
      </c>
      <c r="R166" s="148">
        <f t="shared" si="12"/>
        <v>1.58172E-3</v>
      </c>
      <c r="S166" s="148">
        <v>0</v>
      </c>
      <c r="T166" s="149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116</v>
      </c>
      <c r="AT166" s="150" t="s">
        <v>112</v>
      </c>
      <c r="AU166" s="150" t="s">
        <v>117</v>
      </c>
      <c r="AY166" s="14" t="s">
        <v>110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4" t="s">
        <v>117</v>
      </c>
      <c r="BK166" s="151">
        <f t="shared" si="19"/>
        <v>0</v>
      </c>
      <c r="BL166" s="14" t="s">
        <v>116</v>
      </c>
      <c r="BM166" s="150" t="s">
        <v>270</v>
      </c>
    </row>
    <row r="167" spans="1:65" s="2" customFormat="1" ht="14.45" customHeight="1">
      <c r="A167" s="26"/>
      <c r="B167" s="138"/>
      <c r="C167" s="152" t="s">
        <v>271</v>
      </c>
      <c r="D167" s="152" t="s">
        <v>173</v>
      </c>
      <c r="E167" s="153" t="s">
        <v>272</v>
      </c>
      <c r="F167" s="154" t="s">
        <v>273</v>
      </c>
      <c r="G167" s="155" t="s">
        <v>246</v>
      </c>
      <c r="H167" s="156">
        <v>1</v>
      </c>
      <c r="I167" s="144">
        <v>0</v>
      </c>
      <c r="J167" s="157">
        <f t="shared" si="10"/>
        <v>0</v>
      </c>
      <c r="K167" s="158"/>
      <c r="L167" s="159"/>
      <c r="M167" s="160" t="s">
        <v>1</v>
      </c>
      <c r="N167" s="161" t="s">
        <v>35</v>
      </c>
      <c r="O167" s="148">
        <v>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143</v>
      </c>
      <c r="AT167" s="150" t="s">
        <v>173</v>
      </c>
      <c r="AU167" s="150" t="s">
        <v>117</v>
      </c>
      <c r="AY167" s="14" t="s">
        <v>110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117</v>
      </c>
      <c r="BK167" s="151">
        <f t="shared" si="19"/>
        <v>0</v>
      </c>
      <c r="BL167" s="14" t="s">
        <v>116</v>
      </c>
      <c r="BM167" s="150" t="s">
        <v>274</v>
      </c>
    </row>
    <row r="168" spans="1:65" s="2" customFormat="1" ht="24.2" customHeight="1">
      <c r="A168" s="26"/>
      <c r="B168" s="138"/>
      <c r="C168" s="139" t="s">
        <v>275</v>
      </c>
      <c r="D168" s="139" t="s">
        <v>112</v>
      </c>
      <c r="E168" s="140" t="s">
        <v>276</v>
      </c>
      <c r="F168" s="141" t="s">
        <v>277</v>
      </c>
      <c r="G168" s="142" t="s">
        <v>246</v>
      </c>
      <c r="H168" s="143">
        <v>2</v>
      </c>
      <c r="I168" s="144">
        <v>0</v>
      </c>
      <c r="J168" s="144">
        <f t="shared" si="10"/>
        <v>0</v>
      </c>
      <c r="K168" s="145"/>
      <c r="L168" s="27"/>
      <c r="M168" s="146" t="s">
        <v>1</v>
      </c>
      <c r="N168" s="147" t="s">
        <v>35</v>
      </c>
      <c r="O168" s="148">
        <v>1.47</v>
      </c>
      <c r="P168" s="148">
        <f t="shared" si="11"/>
        <v>2.94</v>
      </c>
      <c r="Q168" s="148">
        <v>7.9086E-4</v>
      </c>
      <c r="R168" s="148">
        <f t="shared" si="12"/>
        <v>1.58172E-3</v>
      </c>
      <c r="S168" s="148">
        <v>0</v>
      </c>
      <c r="T168" s="149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116</v>
      </c>
      <c r="AT168" s="150" t="s">
        <v>112</v>
      </c>
      <c r="AU168" s="150" t="s">
        <v>117</v>
      </c>
      <c r="AY168" s="14" t="s">
        <v>110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117</v>
      </c>
      <c r="BK168" s="151">
        <f t="shared" si="19"/>
        <v>0</v>
      </c>
      <c r="BL168" s="14" t="s">
        <v>116</v>
      </c>
      <c r="BM168" s="150" t="s">
        <v>278</v>
      </c>
    </row>
    <row r="169" spans="1:65" s="2" customFormat="1" ht="14.45" customHeight="1">
      <c r="A169" s="26"/>
      <c r="B169" s="138"/>
      <c r="C169" s="152" t="s">
        <v>279</v>
      </c>
      <c r="D169" s="152" t="s">
        <v>173</v>
      </c>
      <c r="E169" s="153" t="s">
        <v>280</v>
      </c>
      <c r="F169" s="154" t="s">
        <v>281</v>
      </c>
      <c r="G169" s="155" t="s">
        <v>246</v>
      </c>
      <c r="H169" s="156">
        <v>2</v>
      </c>
      <c r="I169" s="144">
        <v>0</v>
      </c>
      <c r="J169" s="157">
        <f t="shared" si="10"/>
        <v>0</v>
      </c>
      <c r="K169" s="158"/>
      <c r="L169" s="159"/>
      <c r="M169" s="160" t="s">
        <v>1</v>
      </c>
      <c r="N169" s="161" t="s">
        <v>35</v>
      </c>
      <c r="O169" s="148">
        <v>0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143</v>
      </c>
      <c r="AT169" s="150" t="s">
        <v>173</v>
      </c>
      <c r="AU169" s="150" t="s">
        <v>117</v>
      </c>
      <c r="AY169" s="14" t="s">
        <v>110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117</v>
      </c>
      <c r="BK169" s="151">
        <f t="shared" si="19"/>
        <v>0</v>
      </c>
      <c r="BL169" s="14" t="s">
        <v>116</v>
      </c>
      <c r="BM169" s="150" t="s">
        <v>282</v>
      </c>
    </row>
    <row r="170" spans="1:65" s="2" customFormat="1" ht="14.45" customHeight="1">
      <c r="A170" s="26"/>
      <c r="B170" s="138"/>
      <c r="C170" s="152" t="s">
        <v>283</v>
      </c>
      <c r="D170" s="152" t="s">
        <v>173</v>
      </c>
      <c r="E170" s="153" t="s">
        <v>284</v>
      </c>
      <c r="F170" s="154" t="s">
        <v>285</v>
      </c>
      <c r="G170" s="155" t="s">
        <v>246</v>
      </c>
      <c r="H170" s="156">
        <v>3</v>
      </c>
      <c r="I170" s="144">
        <v>0</v>
      </c>
      <c r="J170" s="157">
        <f t="shared" si="10"/>
        <v>0</v>
      </c>
      <c r="K170" s="158"/>
      <c r="L170" s="159"/>
      <c r="M170" s="160" t="s">
        <v>1</v>
      </c>
      <c r="N170" s="161" t="s">
        <v>35</v>
      </c>
      <c r="O170" s="148">
        <v>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143</v>
      </c>
      <c r="AT170" s="150" t="s">
        <v>173</v>
      </c>
      <c r="AU170" s="150" t="s">
        <v>117</v>
      </c>
      <c r="AY170" s="14" t="s">
        <v>110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117</v>
      </c>
      <c r="BK170" s="151">
        <f t="shared" si="19"/>
        <v>0</v>
      </c>
      <c r="BL170" s="14" t="s">
        <v>116</v>
      </c>
      <c r="BM170" s="150" t="s">
        <v>286</v>
      </c>
    </row>
    <row r="171" spans="1:65" s="2" customFormat="1" ht="14.45" customHeight="1">
      <c r="A171" s="26"/>
      <c r="B171" s="138"/>
      <c r="C171" s="139" t="s">
        <v>287</v>
      </c>
      <c r="D171" s="139" t="s">
        <v>112</v>
      </c>
      <c r="E171" s="140" t="s">
        <v>288</v>
      </c>
      <c r="F171" s="141" t="s">
        <v>289</v>
      </c>
      <c r="G171" s="142" t="s">
        <v>246</v>
      </c>
      <c r="H171" s="143">
        <v>2</v>
      </c>
      <c r="I171" s="144">
        <v>0</v>
      </c>
      <c r="J171" s="144">
        <f t="shared" si="10"/>
        <v>0</v>
      </c>
      <c r="K171" s="145"/>
      <c r="L171" s="27"/>
      <c r="M171" s="146" t="s">
        <v>1</v>
      </c>
      <c r="N171" s="147" t="s">
        <v>35</v>
      </c>
      <c r="O171" s="148">
        <v>1.4139999999999999</v>
      </c>
      <c r="P171" s="148">
        <f t="shared" si="11"/>
        <v>2.8279999999999998</v>
      </c>
      <c r="Q171" s="148">
        <v>3.3872999999999998E-4</v>
      </c>
      <c r="R171" s="148">
        <f t="shared" si="12"/>
        <v>6.7745999999999995E-4</v>
      </c>
      <c r="S171" s="148">
        <v>0</v>
      </c>
      <c r="T171" s="149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116</v>
      </c>
      <c r="AT171" s="150" t="s">
        <v>112</v>
      </c>
      <c r="AU171" s="150" t="s">
        <v>117</v>
      </c>
      <c r="AY171" s="14" t="s">
        <v>110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4" t="s">
        <v>117</v>
      </c>
      <c r="BK171" s="151">
        <f t="shared" si="19"/>
        <v>0</v>
      </c>
      <c r="BL171" s="14" t="s">
        <v>116</v>
      </c>
      <c r="BM171" s="150" t="s">
        <v>290</v>
      </c>
    </row>
    <row r="172" spans="1:65" s="2" customFormat="1" ht="14.45" customHeight="1">
      <c r="A172" s="26"/>
      <c r="B172" s="138"/>
      <c r="C172" s="152" t="s">
        <v>291</v>
      </c>
      <c r="D172" s="152" t="s">
        <v>173</v>
      </c>
      <c r="E172" s="153" t="s">
        <v>292</v>
      </c>
      <c r="F172" s="154" t="s">
        <v>293</v>
      </c>
      <c r="G172" s="155" t="s">
        <v>246</v>
      </c>
      <c r="H172" s="156">
        <v>2</v>
      </c>
      <c r="I172" s="144">
        <v>0</v>
      </c>
      <c r="J172" s="157">
        <f t="shared" si="10"/>
        <v>0</v>
      </c>
      <c r="K172" s="158"/>
      <c r="L172" s="159"/>
      <c r="M172" s="160" t="s">
        <v>1</v>
      </c>
      <c r="N172" s="161" t="s">
        <v>35</v>
      </c>
      <c r="O172" s="148">
        <v>0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143</v>
      </c>
      <c r="AT172" s="150" t="s">
        <v>173</v>
      </c>
      <c r="AU172" s="150" t="s">
        <v>117</v>
      </c>
      <c r="AY172" s="14" t="s">
        <v>110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4" t="s">
        <v>117</v>
      </c>
      <c r="BK172" s="151">
        <f t="shared" si="19"/>
        <v>0</v>
      </c>
      <c r="BL172" s="14" t="s">
        <v>116</v>
      </c>
      <c r="BM172" s="150" t="s">
        <v>294</v>
      </c>
    </row>
    <row r="173" spans="1:65" s="2" customFormat="1" ht="24.2" customHeight="1">
      <c r="A173" s="26"/>
      <c r="B173" s="138"/>
      <c r="C173" s="139" t="s">
        <v>295</v>
      </c>
      <c r="D173" s="139" t="s">
        <v>112</v>
      </c>
      <c r="E173" s="140" t="s">
        <v>296</v>
      </c>
      <c r="F173" s="141" t="s">
        <v>297</v>
      </c>
      <c r="G173" s="142" t="s">
        <v>217</v>
      </c>
      <c r="H173" s="143">
        <v>2</v>
      </c>
      <c r="I173" s="144">
        <v>0</v>
      </c>
      <c r="J173" s="144">
        <f t="shared" si="10"/>
        <v>0</v>
      </c>
      <c r="K173" s="145"/>
      <c r="L173" s="27"/>
      <c r="M173" s="146" t="s">
        <v>1</v>
      </c>
      <c r="N173" s="147" t="s">
        <v>35</v>
      </c>
      <c r="O173" s="148">
        <v>0.42</v>
      </c>
      <c r="P173" s="148">
        <f t="shared" si="11"/>
        <v>0.84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116</v>
      </c>
      <c r="AT173" s="150" t="s">
        <v>112</v>
      </c>
      <c r="AU173" s="150" t="s">
        <v>117</v>
      </c>
      <c r="AY173" s="14" t="s">
        <v>110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4" t="s">
        <v>117</v>
      </c>
      <c r="BK173" s="151">
        <f t="shared" si="19"/>
        <v>0</v>
      </c>
      <c r="BL173" s="14" t="s">
        <v>116</v>
      </c>
      <c r="BM173" s="150" t="s">
        <v>298</v>
      </c>
    </row>
    <row r="174" spans="1:65" s="2" customFormat="1" ht="24.2" customHeight="1">
      <c r="A174" s="26"/>
      <c r="B174" s="138"/>
      <c r="C174" s="152" t="s">
        <v>299</v>
      </c>
      <c r="D174" s="152" t="s">
        <v>173</v>
      </c>
      <c r="E174" s="153" t="s">
        <v>300</v>
      </c>
      <c r="F174" s="154" t="s">
        <v>301</v>
      </c>
      <c r="G174" s="155" t="s">
        <v>217</v>
      </c>
      <c r="H174" s="156">
        <v>1</v>
      </c>
      <c r="I174" s="144">
        <v>0</v>
      </c>
      <c r="J174" s="157">
        <f t="shared" si="10"/>
        <v>0</v>
      </c>
      <c r="K174" s="158"/>
      <c r="L174" s="159"/>
      <c r="M174" s="160" t="s">
        <v>1</v>
      </c>
      <c r="N174" s="161" t="s">
        <v>35</v>
      </c>
      <c r="O174" s="148">
        <v>0</v>
      </c>
      <c r="P174" s="148">
        <f t="shared" si="11"/>
        <v>0</v>
      </c>
      <c r="Q174" s="148">
        <v>1.73E-3</v>
      </c>
      <c r="R174" s="148">
        <f t="shared" si="12"/>
        <v>1.73E-3</v>
      </c>
      <c r="S174" s="148">
        <v>0</v>
      </c>
      <c r="T174" s="149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143</v>
      </c>
      <c r="AT174" s="150" t="s">
        <v>173</v>
      </c>
      <c r="AU174" s="150" t="s">
        <v>117</v>
      </c>
      <c r="AY174" s="14" t="s">
        <v>110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4" t="s">
        <v>117</v>
      </c>
      <c r="BK174" s="151">
        <f t="shared" si="19"/>
        <v>0</v>
      </c>
      <c r="BL174" s="14" t="s">
        <v>116</v>
      </c>
      <c r="BM174" s="150" t="s">
        <v>302</v>
      </c>
    </row>
    <row r="175" spans="1:65" s="2" customFormat="1" ht="24.2" customHeight="1">
      <c r="A175" s="26"/>
      <c r="B175" s="138"/>
      <c r="C175" s="152" t="s">
        <v>303</v>
      </c>
      <c r="D175" s="152" t="s">
        <v>173</v>
      </c>
      <c r="E175" s="153" t="s">
        <v>304</v>
      </c>
      <c r="F175" s="154" t="s">
        <v>305</v>
      </c>
      <c r="G175" s="155" t="s">
        <v>217</v>
      </c>
      <c r="H175" s="156">
        <v>1</v>
      </c>
      <c r="I175" s="144">
        <v>0</v>
      </c>
      <c r="J175" s="157">
        <f t="shared" si="10"/>
        <v>0</v>
      </c>
      <c r="K175" s="158"/>
      <c r="L175" s="159"/>
      <c r="M175" s="160" t="s">
        <v>1</v>
      </c>
      <c r="N175" s="161" t="s">
        <v>35</v>
      </c>
      <c r="O175" s="148">
        <v>0</v>
      </c>
      <c r="P175" s="148">
        <f t="shared" si="11"/>
        <v>0</v>
      </c>
      <c r="Q175" s="148">
        <v>8.9999999999999998E-4</v>
      </c>
      <c r="R175" s="148">
        <f t="shared" si="12"/>
        <v>8.9999999999999998E-4</v>
      </c>
      <c r="S175" s="148">
        <v>0</v>
      </c>
      <c r="T175" s="149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234</v>
      </c>
      <c r="AT175" s="150" t="s">
        <v>173</v>
      </c>
      <c r="AU175" s="150" t="s">
        <v>117</v>
      </c>
      <c r="AY175" s="14" t="s">
        <v>110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4" t="s">
        <v>117</v>
      </c>
      <c r="BK175" s="151">
        <f t="shared" si="19"/>
        <v>0</v>
      </c>
      <c r="BL175" s="14" t="s">
        <v>234</v>
      </c>
      <c r="BM175" s="150" t="s">
        <v>306</v>
      </c>
    </row>
    <row r="176" spans="1:65" s="2" customFormat="1" ht="14.45" customHeight="1">
      <c r="A176" s="26"/>
      <c r="B176" s="138"/>
      <c r="C176" s="139" t="s">
        <v>307</v>
      </c>
      <c r="D176" s="139" t="s">
        <v>112</v>
      </c>
      <c r="E176" s="140" t="s">
        <v>308</v>
      </c>
      <c r="F176" s="141" t="s">
        <v>309</v>
      </c>
      <c r="G176" s="142" t="s">
        <v>217</v>
      </c>
      <c r="H176" s="143">
        <v>2</v>
      </c>
      <c r="I176" s="144">
        <v>0</v>
      </c>
      <c r="J176" s="144">
        <f t="shared" si="10"/>
        <v>0</v>
      </c>
      <c r="K176" s="145"/>
      <c r="L176" s="27"/>
      <c r="M176" s="146" t="s">
        <v>1</v>
      </c>
      <c r="N176" s="147" t="s">
        <v>35</v>
      </c>
      <c r="O176" s="148">
        <v>0.313</v>
      </c>
      <c r="P176" s="148">
        <f t="shared" si="11"/>
        <v>0.626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229</v>
      </c>
      <c r="AT176" s="150" t="s">
        <v>112</v>
      </c>
      <c r="AU176" s="150" t="s">
        <v>117</v>
      </c>
      <c r="AY176" s="14" t="s">
        <v>110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4" t="s">
        <v>117</v>
      </c>
      <c r="BK176" s="151">
        <f t="shared" si="19"/>
        <v>0</v>
      </c>
      <c r="BL176" s="14" t="s">
        <v>229</v>
      </c>
      <c r="BM176" s="150" t="s">
        <v>310</v>
      </c>
    </row>
    <row r="177" spans="1:65" s="2" customFormat="1" ht="14.45" customHeight="1">
      <c r="A177" s="26"/>
      <c r="B177" s="138"/>
      <c r="C177" s="152" t="s">
        <v>311</v>
      </c>
      <c r="D177" s="152" t="s">
        <v>173</v>
      </c>
      <c r="E177" s="153" t="s">
        <v>312</v>
      </c>
      <c r="F177" s="154" t="s">
        <v>313</v>
      </c>
      <c r="G177" s="155" t="s">
        <v>217</v>
      </c>
      <c r="H177" s="156">
        <v>2</v>
      </c>
      <c r="I177" s="144">
        <v>0</v>
      </c>
      <c r="J177" s="157">
        <f t="shared" si="10"/>
        <v>0</v>
      </c>
      <c r="K177" s="158"/>
      <c r="L177" s="159"/>
      <c r="M177" s="160" t="s">
        <v>1</v>
      </c>
      <c r="N177" s="161" t="s">
        <v>35</v>
      </c>
      <c r="O177" s="148">
        <v>0</v>
      </c>
      <c r="P177" s="148">
        <f t="shared" si="11"/>
        <v>0</v>
      </c>
      <c r="Q177" s="148">
        <v>6.4999999999999997E-4</v>
      </c>
      <c r="R177" s="148">
        <f t="shared" si="12"/>
        <v>1.2999999999999999E-3</v>
      </c>
      <c r="S177" s="148">
        <v>0</v>
      </c>
      <c r="T177" s="149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143</v>
      </c>
      <c r="AT177" s="150" t="s">
        <v>173</v>
      </c>
      <c r="AU177" s="150" t="s">
        <v>117</v>
      </c>
      <c r="AY177" s="14" t="s">
        <v>110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4" t="s">
        <v>117</v>
      </c>
      <c r="BK177" s="151">
        <f t="shared" si="19"/>
        <v>0</v>
      </c>
      <c r="BL177" s="14" t="s">
        <v>116</v>
      </c>
      <c r="BM177" s="150" t="s">
        <v>314</v>
      </c>
    </row>
    <row r="178" spans="1:65" s="2" customFormat="1" ht="14.45" customHeight="1">
      <c r="A178" s="26"/>
      <c r="B178" s="138"/>
      <c r="C178" s="152" t="s">
        <v>315</v>
      </c>
      <c r="D178" s="152" t="s">
        <v>173</v>
      </c>
      <c r="E178" s="153" t="s">
        <v>316</v>
      </c>
      <c r="F178" s="154" t="s">
        <v>317</v>
      </c>
      <c r="G178" s="155" t="s">
        <v>217</v>
      </c>
      <c r="H178" s="156">
        <v>2</v>
      </c>
      <c r="I178" s="144">
        <v>0</v>
      </c>
      <c r="J178" s="157">
        <f t="shared" si="10"/>
        <v>0</v>
      </c>
      <c r="K178" s="158"/>
      <c r="L178" s="159"/>
      <c r="M178" s="160" t="s">
        <v>1</v>
      </c>
      <c r="N178" s="161" t="s">
        <v>35</v>
      </c>
      <c r="O178" s="148">
        <v>0</v>
      </c>
      <c r="P178" s="148">
        <f t="shared" si="11"/>
        <v>0</v>
      </c>
      <c r="Q178" s="148">
        <v>3.5200000000000001E-3</v>
      </c>
      <c r="R178" s="148">
        <f t="shared" si="12"/>
        <v>7.0400000000000003E-3</v>
      </c>
      <c r="S178" s="148">
        <v>0</v>
      </c>
      <c r="T178" s="149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143</v>
      </c>
      <c r="AT178" s="150" t="s">
        <v>173</v>
      </c>
      <c r="AU178" s="150" t="s">
        <v>117</v>
      </c>
      <c r="AY178" s="14" t="s">
        <v>110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4" t="s">
        <v>117</v>
      </c>
      <c r="BK178" s="151">
        <f t="shared" si="19"/>
        <v>0</v>
      </c>
      <c r="BL178" s="14" t="s">
        <v>116</v>
      </c>
      <c r="BM178" s="150" t="s">
        <v>318</v>
      </c>
    </row>
    <row r="179" spans="1:65" s="2" customFormat="1" ht="14.45" customHeight="1">
      <c r="A179" s="26"/>
      <c r="B179" s="138"/>
      <c r="C179" s="152" t="s">
        <v>159</v>
      </c>
      <c r="D179" s="152" t="s">
        <v>173</v>
      </c>
      <c r="E179" s="153" t="s">
        <v>319</v>
      </c>
      <c r="F179" s="154" t="s">
        <v>320</v>
      </c>
      <c r="G179" s="155" t="s">
        <v>217</v>
      </c>
      <c r="H179" s="156">
        <v>2</v>
      </c>
      <c r="I179" s="144">
        <v>0</v>
      </c>
      <c r="J179" s="157">
        <f t="shared" si="10"/>
        <v>0</v>
      </c>
      <c r="K179" s="158"/>
      <c r="L179" s="159"/>
      <c r="M179" s="160" t="s">
        <v>1</v>
      </c>
      <c r="N179" s="161" t="s">
        <v>35</v>
      </c>
      <c r="O179" s="148">
        <v>0</v>
      </c>
      <c r="P179" s="148">
        <f t="shared" si="11"/>
        <v>0</v>
      </c>
      <c r="Q179" s="148">
        <v>1.2E-4</v>
      </c>
      <c r="R179" s="148">
        <f t="shared" si="12"/>
        <v>2.4000000000000001E-4</v>
      </c>
      <c r="S179" s="148">
        <v>0</v>
      </c>
      <c r="T179" s="149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234</v>
      </c>
      <c r="AT179" s="150" t="s">
        <v>173</v>
      </c>
      <c r="AU179" s="150" t="s">
        <v>117</v>
      </c>
      <c r="AY179" s="14" t="s">
        <v>110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4" t="s">
        <v>117</v>
      </c>
      <c r="BK179" s="151">
        <f t="shared" si="19"/>
        <v>0</v>
      </c>
      <c r="BL179" s="14" t="s">
        <v>234</v>
      </c>
      <c r="BM179" s="150" t="s">
        <v>321</v>
      </c>
    </row>
    <row r="180" spans="1:65" s="2" customFormat="1" ht="14.45" customHeight="1">
      <c r="A180" s="26"/>
      <c r="B180" s="138"/>
      <c r="C180" s="139" t="s">
        <v>322</v>
      </c>
      <c r="D180" s="139" t="s">
        <v>112</v>
      </c>
      <c r="E180" s="140" t="s">
        <v>323</v>
      </c>
      <c r="F180" s="141" t="s">
        <v>324</v>
      </c>
      <c r="G180" s="142" t="s">
        <v>246</v>
      </c>
      <c r="H180" s="143">
        <v>3</v>
      </c>
      <c r="I180" s="144">
        <v>0</v>
      </c>
      <c r="J180" s="144">
        <f t="shared" si="10"/>
        <v>0</v>
      </c>
      <c r="K180" s="145"/>
      <c r="L180" s="27"/>
      <c r="M180" s="146" t="s">
        <v>1</v>
      </c>
      <c r="N180" s="147" t="s">
        <v>35</v>
      </c>
      <c r="O180" s="148">
        <v>0.64300000000000002</v>
      </c>
      <c r="P180" s="148">
        <f t="shared" si="11"/>
        <v>1.929</v>
      </c>
      <c r="Q180" s="148">
        <v>4.1999999999999997E-3</v>
      </c>
      <c r="R180" s="148">
        <f t="shared" si="12"/>
        <v>1.26E-2</v>
      </c>
      <c r="S180" s="148">
        <v>0</v>
      </c>
      <c r="T180" s="149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116</v>
      </c>
      <c r="AT180" s="150" t="s">
        <v>112</v>
      </c>
      <c r="AU180" s="150" t="s">
        <v>117</v>
      </c>
      <c r="AY180" s="14" t="s">
        <v>110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4" t="s">
        <v>117</v>
      </c>
      <c r="BK180" s="151">
        <f t="shared" si="19"/>
        <v>0</v>
      </c>
      <c r="BL180" s="14" t="s">
        <v>116</v>
      </c>
      <c r="BM180" s="150" t="s">
        <v>325</v>
      </c>
    </row>
    <row r="181" spans="1:65" s="2" customFormat="1" ht="14.45" customHeight="1">
      <c r="A181" s="26"/>
      <c r="B181" s="138"/>
      <c r="C181" s="152" t="s">
        <v>326</v>
      </c>
      <c r="D181" s="152" t="s">
        <v>173</v>
      </c>
      <c r="E181" s="153" t="s">
        <v>327</v>
      </c>
      <c r="F181" s="154" t="s">
        <v>328</v>
      </c>
      <c r="G181" s="155" t="s">
        <v>246</v>
      </c>
      <c r="H181" s="156">
        <v>3</v>
      </c>
      <c r="I181" s="144">
        <v>0</v>
      </c>
      <c r="J181" s="157">
        <f t="shared" si="10"/>
        <v>0</v>
      </c>
      <c r="K181" s="158"/>
      <c r="L181" s="159"/>
      <c r="M181" s="160" t="s">
        <v>1</v>
      </c>
      <c r="N181" s="161" t="s">
        <v>35</v>
      </c>
      <c r="O181" s="148">
        <v>0</v>
      </c>
      <c r="P181" s="148">
        <f t="shared" si="11"/>
        <v>0</v>
      </c>
      <c r="Q181" s="148">
        <v>0</v>
      </c>
      <c r="R181" s="148">
        <f t="shared" si="12"/>
        <v>0</v>
      </c>
      <c r="S181" s="148">
        <v>0</v>
      </c>
      <c r="T181" s="149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143</v>
      </c>
      <c r="AT181" s="150" t="s">
        <v>173</v>
      </c>
      <c r="AU181" s="150" t="s">
        <v>117</v>
      </c>
      <c r="AY181" s="14" t="s">
        <v>110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4" t="s">
        <v>117</v>
      </c>
      <c r="BK181" s="151">
        <f t="shared" si="19"/>
        <v>0</v>
      </c>
      <c r="BL181" s="14" t="s">
        <v>116</v>
      </c>
      <c r="BM181" s="150" t="s">
        <v>329</v>
      </c>
    </row>
    <row r="182" spans="1:65" s="2" customFormat="1" ht="14.45" customHeight="1">
      <c r="A182" s="26"/>
      <c r="B182" s="138"/>
      <c r="C182" s="139" t="s">
        <v>330</v>
      </c>
      <c r="D182" s="139" t="s">
        <v>112</v>
      </c>
      <c r="E182" s="140" t="s">
        <v>331</v>
      </c>
      <c r="F182" s="141" t="s">
        <v>332</v>
      </c>
      <c r="G182" s="142" t="s">
        <v>246</v>
      </c>
      <c r="H182" s="143">
        <v>3</v>
      </c>
      <c r="I182" s="144">
        <v>0</v>
      </c>
      <c r="J182" s="144">
        <f t="shared" si="10"/>
        <v>0</v>
      </c>
      <c r="K182" s="145"/>
      <c r="L182" s="27"/>
      <c r="M182" s="146" t="s">
        <v>1</v>
      </c>
      <c r="N182" s="147" t="s">
        <v>35</v>
      </c>
      <c r="O182" s="148">
        <v>0.17199999999999999</v>
      </c>
      <c r="P182" s="148">
        <f t="shared" si="11"/>
        <v>0.51600000000000001</v>
      </c>
      <c r="Q182" s="148">
        <v>0</v>
      </c>
      <c r="R182" s="148">
        <f t="shared" si="12"/>
        <v>0</v>
      </c>
      <c r="S182" s="148">
        <v>0</v>
      </c>
      <c r="T182" s="149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116</v>
      </c>
      <c r="AT182" s="150" t="s">
        <v>112</v>
      </c>
      <c r="AU182" s="150" t="s">
        <v>117</v>
      </c>
      <c r="AY182" s="14" t="s">
        <v>110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4" t="s">
        <v>117</v>
      </c>
      <c r="BK182" s="151">
        <f t="shared" si="19"/>
        <v>0</v>
      </c>
      <c r="BL182" s="14" t="s">
        <v>116</v>
      </c>
      <c r="BM182" s="150" t="s">
        <v>234</v>
      </c>
    </row>
    <row r="183" spans="1:65" s="2" customFormat="1" ht="14.45" customHeight="1">
      <c r="A183" s="26"/>
      <c r="B183" s="138"/>
      <c r="C183" s="152" t="s">
        <v>163</v>
      </c>
      <c r="D183" s="152" t="s">
        <v>173</v>
      </c>
      <c r="E183" s="153" t="s">
        <v>333</v>
      </c>
      <c r="F183" s="154" t="s">
        <v>334</v>
      </c>
      <c r="G183" s="155" t="s">
        <v>246</v>
      </c>
      <c r="H183" s="156">
        <v>3</v>
      </c>
      <c r="I183" s="144">
        <v>0</v>
      </c>
      <c r="J183" s="157">
        <f t="shared" si="10"/>
        <v>0</v>
      </c>
      <c r="K183" s="158"/>
      <c r="L183" s="159"/>
      <c r="M183" s="160" t="s">
        <v>1</v>
      </c>
      <c r="N183" s="161" t="s">
        <v>35</v>
      </c>
      <c r="O183" s="148">
        <v>0</v>
      </c>
      <c r="P183" s="148">
        <f t="shared" si="11"/>
        <v>0</v>
      </c>
      <c r="Q183" s="148">
        <v>0</v>
      </c>
      <c r="R183" s="148">
        <f t="shared" si="12"/>
        <v>0</v>
      </c>
      <c r="S183" s="148">
        <v>0</v>
      </c>
      <c r="T183" s="149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143</v>
      </c>
      <c r="AT183" s="150" t="s">
        <v>173</v>
      </c>
      <c r="AU183" s="150" t="s">
        <v>117</v>
      </c>
      <c r="AY183" s="14" t="s">
        <v>110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14" t="s">
        <v>117</v>
      </c>
      <c r="BK183" s="151">
        <f t="shared" si="19"/>
        <v>0</v>
      </c>
      <c r="BL183" s="14" t="s">
        <v>116</v>
      </c>
      <c r="BM183" s="150" t="s">
        <v>335</v>
      </c>
    </row>
    <row r="184" spans="1:65" s="2" customFormat="1" ht="24.2" customHeight="1">
      <c r="A184" s="26"/>
      <c r="B184" s="138"/>
      <c r="C184" s="139" t="s">
        <v>336</v>
      </c>
      <c r="D184" s="139" t="s">
        <v>112</v>
      </c>
      <c r="E184" s="140" t="s">
        <v>337</v>
      </c>
      <c r="F184" s="141" t="s">
        <v>338</v>
      </c>
      <c r="G184" s="142" t="s">
        <v>217</v>
      </c>
      <c r="H184" s="143">
        <v>15</v>
      </c>
      <c r="I184" s="144">
        <v>0</v>
      </c>
      <c r="J184" s="144">
        <f t="shared" si="10"/>
        <v>0</v>
      </c>
      <c r="K184" s="145"/>
      <c r="L184" s="27"/>
      <c r="M184" s="146" t="s">
        <v>1</v>
      </c>
      <c r="N184" s="147" t="s">
        <v>35</v>
      </c>
      <c r="O184" s="148">
        <v>0.58677999999999997</v>
      </c>
      <c r="P184" s="148">
        <f t="shared" si="11"/>
        <v>8.8017000000000003</v>
      </c>
      <c r="Q184" s="148">
        <v>0</v>
      </c>
      <c r="R184" s="148">
        <f t="shared" si="12"/>
        <v>0</v>
      </c>
      <c r="S184" s="148">
        <v>0</v>
      </c>
      <c r="T184" s="149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229</v>
      </c>
      <c r="AT184" s="150" t="s">
        <v>112</v>
      </c>
      <c r="AU184" s="150" t="s">
        <v>117</v>
      </c>
      <c r="AY184" s="14" t="s">
        <v>110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14" t="s">
        <v>117</v>
      </c>
      <c r="BK184" s="151">
        <f t="shared" si="19"/>
        <v>0</v>
      </c>
      <c r="BL184" s="14" t="s">
        <v>229</v>
      </c>
      <c r="BM184" s="150" t="s">
        <v>339</v>
      </c>
    </row>
    <row r="185" spans="1:65" s="2" customFormat="1" ht="24.2" customHeight="1">
      <c r="A185" s="26"/>
      <c r="B185" s="138"/>
      <c r="C185" s="152" t="s">
        <v>171</v>
      </c>
      <c r="D185" s="152" t="s">
        <v>173</v>
      </c>
      <c r="E185" s="153" t="s">
        <v>340</v>
      </c>
      <c r="F185" s="154" t="s">
        <v>341</v>
      </c>
      <c r="G185" s="155" t="s">
        <v>217</v>
      </c>
      <c r="H185" s="156">
        <v>15</v>
      </c>
      <c r="I185" s="144">
        <v>0</v>
      </c>
      <c r="J185" s="157">
        <f t="shared" ref="J185:J203" si="20">ROUND(I185*H185,2)</f>
        <v>0</v>
      </c>
      <c r="K185" s="158"/>
      <c r="L185" s="159"/>
      <c r="M185" s="160" t="s">
        <v>1</v>
      </c>
      <c r="N185" s="161" t="s">
        <v>35</v>
      </c>
      <c r="O185" s="148">
        <v>0</v>
      </c>
      <c r="P185" s="148">
        <f t="shared" ref="P185:P203" si="21">O185*H185</f>
        <v>0</v>
      </c>
      <c r="Q185" s="148">
        <v>2.2300000000000002E-3</v>
      </c>
      <c r="R185" s="148">
        <f t="shared" ref="R185:R203" si="22">Q185*H185</f>
        <v>3.3450000000000001E-2</v>
      </c>
      <c r="S185" s="148">
        <v>0</v>
      </c>
      <c r="T185" s="149">
        <f t="shared" ref="T185:T203" si="23"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143</v>
      </c>
      <c r="AT185" s="150" t="s">
        <v>173</v>
      </c>
      <c r="AU185" s="150" t="s">
        <v>117</v>
      </c>
      <c r="AY185" s="14" t="s">
        <v>110</v>
      </c>
      <c r="BE185" s="151">
        <f t="shared" ref="BE185:BE203" si="24">IF(N185="základná",J185,0)</f>
        <v>0</v>
      </c>
      <c r="BF185" s="151">
        <f t="shared" ref="BF185:BF203" si="25">IF(N185="znížená",J185,0)</f>
        <v>0</v>
      </c>
      <c r="BG185" s="151">
        <f t="shared" ref="BG185:BG203" si="26">IF(N185="zákl. prenesená",J185,0)</f>
        <v>0</v>
      </c>
      <c r="BH185" s="151">
        <f t="shared" ref="BH185:BH203" si="27">IF(N185="zníž. prenesená",J185,0)</f>
        <v>0</v>
      </c>
      <c r="BI185" s="151">
        <f t="shared" ref="BI185:BI203" si="28">IF(N185="nulová",J185,0)</f>
        <v>0</v>
      </c>
      <c r="BJ185" s="14" t="s">
        <v>117</v>
      </c>
      <c r="BK185" s="151">
        <f t="shared" ref="BK185:BK203" si="29">ROUND(I185*H185,2)</f>
        <v>0</v>
      </c>
      <c r="BL185" s="14" t="s">
        <v>116</v>
      </c>
      <c r="BM185" s="150" t="s">
        <v>342</v>
      </c>
    </row>
    <row r="186" spans="1:65" s="2" customFormat="1" ht="14.45" customHeight="1">
      <c r="A186" s="26"/>
      <c r="B186" s="138"/>
      <c r="C186" s="139" t="s">
        <v>343</v>
      </c>
      <c r="D186" s="139" t="s">
        <v>112</v>
      </c>
      <c r="E186" s="140" t="s">
        <v>344</v>
      </c>
      <c r="F186" s="141" t="s">
        <v>345</v>
      </c>
      <c r="G186" s="142" t="s">
        <v>217</v>
      </c>
      <c r="H186" s="143">
        <v>15</v>
      </c>
      <c r="I186" s="144">
        <v>0</v>
      </c>
      <c r="J186" s="144">
        <f t="shared" si="20"/>
        <v>0</v>
      </c>
      <c r="K186" s="145"/>
      <c r="L186" s="27"/>
      <c r="M186" s="146" t="s">
        <v>1</v>
      </c>
      <c r="N186" s="147" t="s">
        <v>35</v>
      </c>
      <c r="O186" s="148">
        <v>0.92100000000000004</v>
      </c>
      <c r="P186" s="148">
        <f t="shared" si="21"/>
        <v>13.815000000000001</v>
      </c>
      <c r="Q186" s="148">
        <v>0</v>
      </c>
      <c r="R186" s="148">
        <f t="shared" si="22"/>
        <v>0</v>
      </c>
      <c r="S186" s="148">
        <v>0</v>
      </c>
      <c r="T186" s="149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229</v>
      </c>
      <c r="AT186" s="150" t="s">
        <v>112</v>
      </c>
      <c r="AU186" s="150" t="s">
        <v>117</v>
      </c>
      <c r="AY186" s="14" t="s">
        <v>110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4" t="s">
        <v>117</v>
      </c>
      <c r="BK186" s="151">
        <f t="shared" si="29"/>
        <v>0</v>
      </c>
      <c r="BL186" s="14" t="s">
        <v>229</v>
      </c>
      <c r="BM186" s="150" t="s">
        <v>346</v>
      </c>
    </row>
    <row r="187" spans="1:65" s="2" customFormat="1" ht="24.2" customHeight="1">
      <c r="A187" s="26"/>
      <c r="B187" s="138"/>
      <c r="C187" s="152" t="s">
        <v>176</v>
      </c>
      <c r="D187" s="152" t="s">
        <v>173</v>
      </c>
      <c r="E187" s="153" t="s">
        <v>347</v>
      </c>
      <c r="F187" s="154" t="s">
        <v>348</v>
      </c>
      <c r="G187" s="155" t="s">
        <v>217</v>
      </c>
      <c r="H187" s="156">
        <v>15</v>
      </c>
      <c r="I187" s="144">
        <v>0</v>
      </c>
      <c r="J187" s="157">
        <f t="shared" si="20"/>
        <v>0</v>
      </c>
      <c r="K187" s="158"/>
      <c r="L187" s="159"/>
      <c r="M187" s="160" t="s">
        <v>1</v>
      </c>
      <c r="N187" s="161" t="s">
        <v>35</v>
      </c>
      <c r="O187" s="148">
        <v>0</v>
      </c>
      <c r="P187" s="148">
        <f t="shared" si="21"/>
        <v>0</v>
      </c>
      <c r="Q187" s="148">
        <v>2.9499999999999999E-3</v>
      </c>
      <c r="R187" s="148">
        <f t="shared" si="22"/>
        <v>4.4249999999999998E-2</v>
      </c>
      <c r="S187" s="148">
        <v>0</v>
      </c>
      <c r="T187" s="149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234</v>
      </c>
      <c r="AT187" s="150" t="s">
        <v>173</v>
      </c>
      <c r="AU187" s="150" t="s">
        <v>117</v>
      </c>
      <c r="AY187" s="14" t="s">
        <v>110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4" t="s">
        <v>117</v>
      </c>
      <c r="BK187" s="151">
        <f t="shared" si="29"/>
        <v>0</v>
      </c>
      <c r="BL187" s="14" t="s">
        <v>234</v>
      </c>
      <c r="BM187" s="150" t="s">
        <v>349</v>
      </c>
    </row>
    <row r="188" spans="1:65" s="2" customFormat="1" ht="14.45" customHeight="1">
      <c r="A188" s="26"/>
      <c r="B188" s="138"/>
      <c r="C188" s="139" t="s">
        <v>12</v>
      </c>
      <c r="D188" s="139" t="s">
        <v>112</v>
      </c>
      <c r="E188" s="140" t="s">
        <v>350</v>
      </c>
      <c r="F188" s="141" t="s">
        <v>351</v>
      </c>
      <c r="G188" s="142" t="s">
        <v>246</v>
      </c>
      <c r="H188" s="143">
        <v>15</v>
      </c>
      <c r="I188" s="144">
        <v>0</v>
      </c>
      <c r="J188" s="144">
        <f t="shared" si="20"/>
        <v>0</v>
      </c>
      <c r="K188" s="145"/>
      <c r="L188" s="27"/>
      <c r="M188" s="146" t="s">
        <v>1</v>
      </c>
      <c r="N188" s="147" t="s">
        <v>35</v>
      </c>
      <c r="O188" s="148">
        <v>0.72899999999999998</v>
      </c>
      <c r="P188" s="148">
        <f t="shared" si="21"/>
        <v>10.935</v>
      </c>
      <c r="Q188" s="148">
        <v>6.1401999999999998E-2</v>
      </c>
      <c r="R188" s="148">
        <f t="shared" si="22"/>
        <v>0.92103000000000002</v>
      </c>
      <c r="S188" s="148">
        <v>0</v>
      </c>
      <c r="T188" s="149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116</v>
      </c>
      <c r="AT188" s="150" t="s">
        <v>112</v>
      </c>
      <c r="AU188" s="150" t="s">
        <v>117</v>
      </c>
      <c r="AY188" s="14" t="s">
        <v>110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4" t="s">
        <v>117</v>
      </c>
      <c r="BK188" s="151">
        <f t="shared" si="29"/>
        <v>0</v>
      </c>
      <c r="BL188" s="14" t="s">
        <v>116</v>
      </c>
      <c r="BM188" s="150" t="s">
        <v>352</v>
      </c>
    </row>
    <row r="189" spans="1:65" s="2" customFormat="1" ht="14.45" customHeight="1">
      <c r="A189" s="26"/>
      <c r="B189" s="138"/>
      <c r="C189" s="152" t="s">
        <v>353</v>
      </c>
      <c r="D189" s="152" t="s">
        <v>173</v>
      </c>
      <c r="E189" s="153" t="s">
        <v>354</v>
      </c>
      <c r="F189" s="154" t="s">
        <v>355</v>
      </c>
      <c r="G189" s="155" t="s">
        <v>246</v>
      </c>
      <c r="H189" s="156">
        <v>15</v>
      </c>
      <c r="I189" s="144">
        <v>0</v>
      </c>
      <c r="J189" s="157">
        <f t="shared" si="20"/>
        <v>0</v>
      </c>
      <c r="K189" s="158"/>
      <c r="L189" s="159"/>
      <c r="M189" s="160" t="s">
        <v>1</v>
      </c>
      <c r="N189" s="161" t="s">
        <v>35</v>
      </c>
      <c r="O189" s="148">
        <v>0</v>
      </c>
      <c r="P189" s="148">
        <f t="shared" si="21"/>
        <v>0</v>
      </c>
      <c r="Q189" s="148">
        <v>0</v>
      </c>
      <c r="R189" s="148">
        <f t="shared" si="22"/>
        <v>0</v>
      </c>
      <c r="S189" s="148">
        <v>0</v>
      </c>
      <c r="T189" s="149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143</v>
      </c>
      <c r="AT189" s="150" t="s">
        <v>173</v>
      </c>
      <c r="AU189" s="150" t="s">
        <v>117</v>
      </c>
      <c r="AY189" s="14" t="s">
        <v>110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4" t="s">
        <v>117</v>
      </c>
      <c r="BK189" s="151">
        <f t="shared" si="29"/>
        <v>0</v>
      </c>
      <c r="BL189" s="14" t="s">
        <v>116</v>
      </c>
      <c r="BM189" s="150" t="s">
        <v>356</v>
      </c>
    </row>
    <row r="190" spans="1:65" s="2" customFormat="1" ht="24.2" customHeight="1">
      <c r="A190" s="26"/>
      <c r="B190" s="138"/>
      <c r="C190" s="139" t="s">
        <v>357</v>
      </c>
      <c r="D190" s="139" t="s">
        <v>112</v>
      </c>
      <c r="E190" s="140" t="s">
        <v>358</v>
      </c>
      <c r="F190" s="141" t="s">
        <v>359</v>
      </c>
      <c r="G190" s="142" t="s">
        <v>217</v>
      </c>
      <c r="H190" s="143">
        <v>15</v>
      </c>
      <c r="I190" s="144">
        <v>0</v>
      </c>
      <c r="J190" s="144">
        <f t="shared" si="20"/>
        <v>0</v>
      </c>
      <c r="K190" s="145"/>
      <c r="L190" s="27"/>
      <c r="M190" s="146" t="s">
        <v>1</v>
      </c>
      <c r="N190" s="147" t="s">
        <v>35</v>
      </c>
      <c r="O190" s="148">
        <v>0.24</v>
      </c>
      <c r="P190" s="148">
        <f t="shared" si="21"/>
        <v>3.5999999999999996</v>
      </c>
      <c r="Q190" s="148">
        <v>0</v>
      </c>
      <c r="R190" s="148">
        <f t="shared" si="22"/>
        <v>0</v>
      </c>
      <c r="S190" s="148">
        <v>0</v>
      </c>
      <c r="T190" s="149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116</v>
      </c>
      <c r="AT190" s="150" t="s">
        <v>112</v>
      </c>
      <c r="AU190" s="150" t="s">
        <v>117</v>
      </c>
      <c r="AY190" s="14" t="s">
        <v>110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4" t="s">
        <v>117</v>
      </c>
      <c r="BK190" s="151">
        <f t="shared" si="29"/>
        <v>0</v>
      </c>
      <c r="BL190" s="14" t="s">
        <v>116</v>
      </c>
      <c r="BM190" s="150" t="s">
        <v>360</v>
      </c>
    </row>
    <row r="191" spans="1:65" s="2" customFormat="1" ht="24.2" customHeight="1">
      <c r="A191" s="26"/>
      <c r="B191" s="138"/>
      <c r="C191" s="152" t="s">
        <v>229</v>
      </c>
      <c r="D191" s="152" t="s">
        <v>173</v>
      </c>
      <c r="E191" s="153" t="s">
        <v>361</v>
      </c>
      <c r="F191" s="154" t="s">
        <v>362</v>
      </c>
      <c r="G191" s="155" t="s">
        <v>217</v>
      </c>
      <c r="H191" s="156">
        <v>15</v>
      </c>
      <c r="I191" s="144">
        <v>0</v>
      </c>
      <c r="J191" s="157">
        <f t="shared" si="20"/>
        <v>0</v>
      </c>
      <c r="K191" s="158"/>
      <c r="L191" s="159"/>
      <c r="M191" s="160" t="s">
        <v>1</v>
      </c>
      <c r="N191" s="161" t="s">
        <v>35</v>
      </c>
      <c r="O191" s="148">
        <v>0</v>
      </c>
      <c r="P191" s="148">
        <f t="shared" si="21"/>
        <v>0</v>
      </c>
      <c r="Q191" s="148">
        <v>5.0000000000000002E-5</v>
      </c>
      <c r="R191" s="148">
        <f t="shared" si="22"/>
        <v>7.5000000000000002E-4</v>
      </c>
      <c r="S191" s="148">
        <v>0</v>
      </c>
      <c r="T191" s="149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143</v>
      </c>
      <c r="AT191" s="150" t="s">
        <v>173</v>
      </c>
      <c r="AU191" s="150" t="s">
        <v>117</v>
      </c>
      <c r="AY191" s="14" t="s">
        <v>110</v>
      </c>
      <c r="BE191" s="151">
        <f t="shared" si="24"/>
        <v>0</v>
      </c>
      <c r="BF191" s="151">
        <f t="shared" si="25"/>
        <v>0</v>
      </c>
      <c r="BG191" s="151">
        <f t="shared" si="26"/>
        <v>0</v>
      </c>
      <c r="BH191" s="151">
        <f t="shared" si="27"/>
        <v>0</v>
      </c>
      <c r="BI191" s="151">
        <f t="shared" si="28"/>
        <v>0</v>
      </c>
      <c r="BJ191" s="14" t="s">
        <v>117</v>
      </c>
      <c r="BK191" s="151">
        <f t="shared" si="29"/>
        <v>0</v>
      </c>
      <c r="BL191" s="14" t="s">
        <v>116</v>
      </c>
      <c r="BM191" s="150" t="s">
        <v>363</v>
      </c>
    </row>
    <row r="192" spans="1:65" s="2" customFormat="1" ht="24.2" customHeight="1">
      <c r="A192" s="26"/>
      <c r="B192" s="138"/>
      <c r="C192" s="139" t="s">
        <v>364</v>
      </c>
      <c r="D192" s="139" t="s">
        <v>112</v>
      </c>
      <c r="E192" s="140" t="s">
        <v>365</v>
      </c>
      <c r="F192" s="141" t="s">
        <v>366</v>
      </c>
      <c r="G192" s="142" t="s">
        <v>127</v>
      </c>
      <c r="H192" s="143">
        <v>75</v>
      </c>
      <c r="I192" s="144">
        <v>0</v>
      </c>
      <c r="J192" s="144">
        <f t="shared" si="20"/>
        <v>0</v>
      </c>
      <c r="K192" s="145"/>
      <c r="L192" s="27"/>
      <c r="M192" s="146" t="s">
        <v>1</v>
      </c>
      <c r="N192" s="147" t="s">
        <v>35</v>
      </c>
      <c r="O192" s="148">
        <v>2.5999999999999999E-2</v>
      </c>
      <c r="P192" s="148">
        <f t="shared" si="21"/>
        <v>1.95</v>
      </c>
      <c r="Q192" s="148">
        <v>0</v>
      </c>
      <c r="R192" s="148">
        <f t="shared" si="22"/>
        <v>0</v>
      </c>
      <c r="S192" s="148">
        <v>0</v>
      </c>
      <c r="T192" s="149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116</v>
      </c>
      <c r="AT192" s="150" t="s">
        <v>112</v>
      </c>
      <c r="AU192" s="150" t="s">
        <v>117</v>
      </c>
      <c r="AY192" s="14" t="s">
        <v>110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4" t="s">
        <v>117</v>
      </c>
      <c r="BK192" s="151">
        <f t="shared" si="29"/>
        <v>0</v>
      </c>
      <c r="BL192" s="14" t="s">
        <v>116</v>
      </c>
      <c r="BM192" s="150" t="s">
        <v>367</v>
      </c>
    </row>
    <row r="193" spans="1:65" s="2" customFormat="1" ht="24.2" customHeight="1">
      <c r="A193" s="26"/>
      <c r="B193" s="138"/>
      <c r="C193" s="152" t="s">
        <v>187</v>
      </c>
      <c r="D193" s="152" t="s">
        <v>173</v>
      </c>
      <c r="E193" s="153" t="s">
        <v>368</v>
      </c>
      <c r="F193" s="154" t="s">
        <v>369</v>
      </c>
      <c r="G193" s="155" t="s">
        <v>127</v>
      </c>
      <c r="H193" s="156">
        <v>75</v>
      </c>
      <c r="I193" s="144">
        <v>0</v>
      </c>
      <c r="J193" s="157">
        <f t="shared" si="20"/>
        <v>0</v>
      </c>
      <c r="K193" s="158"/>
      <c r="L193" s="159"/>
      <c r="M193" s="160" t="s">
        <v>1</v>
      </c>
      <c r="N193" s="161" t="s">
        <v>35</v>
      </c>
      <c r="O193" s="148">
        <v>0</v>
      </c>
      <c r="P193" s="148">
        <f t="shared" si="21"/>
        <v>0</v>
      </c>
      <c r="Q193" s="148">
        <v>2.7999999999999998E-4</v>
      </c>
      <c r="R193" s="148">
        <f t="shared" si="22"/>
        <v>2.0999999999999998E-2</v>
      </c>
      <c r="S193" s="148">
        <v>0</v>
      </c>
      <c r="T193" s="149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143</v>
      </c>
      <c r="AT193" s="150" t="s">
        <v>173</v>
      </c>
      <c r="AU193" s="150" t="s">
        <v>117</v>
      </c>
      <c r="AY193" s="14" t="s">
        <v>110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4" t="s">
        <v>117</v>
      </c>
      <c r="BK193" s="151">
        <f t="shared" si="29"/>
        <v>0</v>
      </c>
      <c r="BL193" s="14" t="s">
        <v>116</v>
      </c>
      <c r="BM193" s="150" t="s">
        <v>370</v>
      </c>
    </row>
    <row r="194" spans="1:65" s="2" customFormat="1" ht="14.45" customHeight="1">
      <c r="A194" s="26"/>
      <c r="B194" s="138"/>
      <c r="C194" s="139" t="s">
        <v>371</v>
      </c>
      <c r="D194" s="139" t="s">
        <v>112</v>
      </c>
      <c r="E194" s="140" t="s">
        <v>372</v>
      </c>
      <c r="F194" s="141" t="s">
        <v>373</v>
      </c>
      <c r="G194" s="142" t="s">
        <v>127</v>
      </c>
      <c r="H194" s="143">
        <v>60</v>
      </c>
      <c r="I194" s="144">
        <v>0</v>
      </c>
      <c r="J194" s="144">
        <f t="shared" si="20"/>
        <v>0</v>
      </c>
      <c r="K194" s="145"/>
      <c r="L194" s="27"/>
      <c r="M194" s="146" t="s">
        <v>1</v>
      </c>
      <c r="N194" s="147" t="s">
        <v>35</v>
      </c>
      <c r="O194" s="148">
        <v>0.14448</v>
      </c>
      <c r="P194" s="148">
        <f t="shared" si="21"/>
        <v>8.6687999999999992</v>
      </c>
      <c r="Q194" s="148">
        <v>7.5220000000000001E-6</v>
      </c>
      <c r="R194" s="148">
        <f t="shared" si="22"/>
        <v>4.5132000000000001E-4</v>
      </c>
      <c r="S194" s="148">
        <v>0</v>
      </c>
      <c r="T194" s="149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229</v>
      </c>
      <c r="AT194" s="150" t="s">
        <v>112</v>
      </c>
      <c r="AU194" s="150" t="s">
        <v>117</v>
      </c>
      <c r="AY194" s="14" t="s">
        <v>110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4" t="s">
        <v>117</v>
      </c>
      <c r="BK194" s="151">
        <f t="shared" si="29"/>
        <v>0</v>
      </c>
      <c r="BL194" s="14" t="s">
        <v>229</v>
      </c>
      <c r="BM194" s="150" t="s">
        <v>374</v>
      </c>
    </row>
    <row r="195" spans="1:65" s="2" customFormat="1" ht="14.45" customHeight="1">
      <c r="A195" s="26"/>
      <c r="B195" s="138"/>
      <c r="C195" s="152" t="s">
        <v>191</v>
      </c>
      <c r="D195" s="152" t="s">
        <v>173</v>
      </c>
      <c r="E195" s="153" t="s">
        <v>375</v>
      </c>
      <c r="F195" s="154" t="s">
        <v>376</v>
      </c>
      <c r="G195" s="155" t="s">
        <v>127</v>
      </c>
      <c r="H195" s="156">
        <v>60</v>
      </c>
      <c r="I195" s="144">
        <v>0</v>
      </c>
      <c r="J195" s="157">
        <f t="shared" si="20"/>
        <v>0</v>
      </c>
      <c r="K195" s="158"/>
      <c r="L195" s="159"/>
      <c r="M195" s="160" t="s">
        <v>1</v>
      </c>
      <c r="N195" s="161" t="s">
        <v>35</v>
      </c>
      <c r="O195" s="148">
        <v>0</v>
      </c>
      <c r="P195" s="148">
        <f t="shared" si="21"/>
        <v>0</v>
      </c>
      <c r="Q195" s="148">
        <v>0</v>
      </c>
      <c r="R195" s="148">
        <f t="shared" si="22"/>
        <v>0</v>
      </c>
      <c r="S195" s="148">
        <v>0</v>
      </c>
      <c r="T195" s="149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0" t="s">
        <v>143</v>
      </c>
      <c r="AT195" s="150" t="s">
        <v>173</v>
      </c>
      <c r="AU195" s="150" t="s">
        <v>117</v>
      </c>
      <c r="AY195" s="14" t="s">
        <v>110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4" t="s">
        <v>117</v>
      </c>
      <c r="BK195" s="151">
        <f t="shared" si="29"/>
        <v>0</v>
      </c>
      <c r="BL195" s="14" t="s">
        <v>116</v>
      </c>
      <c r="BM195" s="150" t="s">
        <v>377</v>
      </c>
    </row>
    <row r="196" spans="1:65" s="2" customFormat="1" ht="24.2" customHeight="1">
      <c r="A196" s="26"/>
      <c r="B196" s="138"/>
      <c r="C196" s="139" t="s">
        <v>378</v>
      </c>
      <c r="D196" s="139" t="s">
        <v>112</v>
      </c>
      <c r="E196" s="140" t="s">
        <v>379</v>
      </c>
      <c r="F196" s="141" t="s">
        <v>380</v>
      </c>
      <c r="G196" s="142" t="s">
        <v>127</v>
      </c>
      <c r="H196" s="143">
        <v>335</v>
      </c>
      <c r="I196" s="144">
        <v>0</v>
      </c>
      <c r="J196" s="144">
        <f t="shared" si="20"/>
        <v>0</v>
      </c>
      <c r="K196" s="145"/>
      <c r="L196" s="27"/>
      <c r="M196" s="146" t="s">
        <v>1</v>
      </c>
      <c r="N196" s="147" t="s">
        <v>35</v>
      </c>
      <c r="O196" s="148">
        <v>4.1000000000000002E-2</v>
      </c>
      <c r="P196" s="148">
        <f t="shared" si="21"/>
        <v>13.735000000000001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116</v>
      </c>
      <c r="AT196" s="150" t="s">
        <v>112</v>
      </c>
      <c r="AU196" s="150" t="s">
        <v>117</v>
      </c>
      <c r="AY196" s="14" t="s">
        <v>110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4" t="s">
        <v>117</v>
      </c>
      <c r="BK196" s="151">
        <f t="shared" si="29"/>
        <v>0</v>
      </c>
      <c r="BL196" s="14" t="s">
        <v>116</v>
      </c>
      <c r="BM196" s="150" t="s">
        <v>381</v>
      </c>
    </row>
    <row r="197" spans="1:65" s="2" customFormat="1" ht="24.2" customHeight="1">
      <c r="A197" s="26"/>
      <c r="B197" s="138"/>
      <c r="C197" s="139" t="s">
        <v>194</v>
      </c>
      <c r="D197" s="139" t="s">
        <v>112</v>
      </c>
      <c r="E197" s="140" t="s">
        <v>382</v>
      </c>
      <c r="F197" s="141" t="s">
        <v>383</v>
      </c>
      <c r="G197" s="142" t="s">
        <v>217</v>
      </c>
      <c r="H197" s="143">
        <v>2</v>
      </c>
      <c r="I197" s="144">
        <v>0</v>
      </c>
      <c r="J197" s="144">
        <f t="shared" si="20"/>
        <v>0</v>
      </c>
      <c r="K197" s="145"/>
      <c r="L197" s="27"/>
      <c r="M197" s="146" t="s">
        <v>1</v>
      </c>
      <c r="N197" s="147" t="s">
        <v>35</v>
      </c>
      <c r="O197" s="148">
        <v>9.58</v>
      </c>
      <c r="P197" s="148">
        <f t="shared" si="21"/>
        <v>19.16</v>
      </c>
      <c r="Q197" s="148">
        <v>1.5817264000000001E-2</v>
      </c>
      <c r="R197" s="148">
        <f t="shared" si="22"/>
        <v>3.1634528000000002E-2</v>
      </c>
      <c r="S197" s="148">
        <v>0</v>
      </c>
      <c r="T197" s="149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116</v>
      </c>
      <c r="AT197" s="150" t="s">
        <v>112</v>
      </c>
      <c r="AU197" s="150" t="s">
        <v>117</v>
      </c>
      <c r="AY197" s="14" t="s">
        <v>110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4" t="s">
        <v>117</v>
      </c>
      <c r="BK197" s="151">
        <f t="shared" si="29"/>
        <v>0</v>
      </c>
      <c r="BL197" s="14" t="s">
        <v>116</v>
      </c>
      <c r="BM197" s="150" t="s">
        <v>384</v>
      </c>
    </row>
    <row r="198" spans="1:65" s="2" customFormat="1" ht="24.2" customHeight="1">
      <c r="A198" s="26"/>
      <c r="B198" s="138"/>
      <c r="C198" s="139" t="s">
        <v>385</v>
      </c>
      <c r="D198" s="139" t="s">
        <v>112</v>
      </c>
      <c r="E198" s="140" t="s">
        <v>386</v>
      </c>
      <c r="F198" s="141" t="s">
        <v>387</v>
      </c>
      <c r="G198" s="142" t="s">
        <v>127</v>
      </c>
      <c r="H198" s="143">
        <v>335</v>
      </c>
      <c r="I198" s="144">
        <v>0</v>
      </c>
      <c r="J198" s="144">
        <f t="shared" si="20"/>
        <v>0</v>
      </c>
      <c r="K198" s="145"/>
      <c r="L198" s="27"/>
      <c r="M198" s="146" t="s">
        <v>1</v>
      </c>
      <c r="N198" s="147" t="s">
        <v>35</v>
      </c>
      <c r="O198" s="148">
        <v>0.27600000000000002</v>
      </c>
      <c r="P198" s="148">
        <f t="shared" si="21"/>
        <v>92.460000000000008</v>
      </c>
      <c r="Q198" s="148">
        <v>0</v>
      </c>
      <c r="R198" s="148">
        <f t="shared" si="22"/>
        <v>0</v>
      </c>
      <c r="S198" s="148">
        <v>0</v>
      </c>
      <c r="T198" s="149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116</v>
      </c>
      <c r="AT198" s="150" t="s">
        <v>112</v>
      </c>
      <c r="AU198" s="150" t="s">
        <v>117</v>
      </c>
      <c r="AY198" s="14" t="s">
        <v>110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4" t="s">
        <v>117</v>
      </c>
      <c r="BK198" s="151">
        <f t="shared" si="29"/>
        <v>0</v>
      </c>
      <c r="BL198" s="14" t="s">
        <v>116</v>
      </c>
      <c r="BM198" s="150" t="s">
        <v>388</v>
      </c>
    </row>
    <row r="199" spans="1:65" s="2" customFormat="1" ht="14.45" customHeight="1">
      <c r="A199" s="26"/>
      <c r="B199" s="138"/>
      <c r="C199" s="152" t="s">
        <v>389</v>
      </c>
      <c r="D199" s="152" t="s">
        <v>173</v>
      </c>
      <c r="E199" s="153" t="s">
        <v>390</v>
      </c>
      <c r="F199" s="154" t="s">
        <v>391</v>
      </c>
      <c r="G199" s="155" t="s">
        <v>246</v>
      </c>
      <c r="H199" s="156">
        <v>4</v>
      </c>
      <c r="I199" s="144">
        <v>0</v>
      </c>
      <c r="J199" s="157">
        <f t="shared" si="20"/>
        <v>0</v>
      </c>
      <c r="K199" s="158"/>
      <c r="L199" s="159"/>
      <c r="M199" s="160" t="s">
        <v>1</v>
      </c>
      <c r="N199" s="161" t="s">
        <v>35</v>
      </c>
      <c r="O199" s="148">
        <v>0</v>
      </c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143</v>
      </c>
      <c r="AT199" s="150" t="s">
        <v>173</v>
      </c>
      <c r="AU199" s="150" t="s">
        <v>117</v>
      </c>
      <c r="AY199" s="14" t="s">
        <v>110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4" t="s">
        <v>117</v>
      </c>
      <c r="BK199" s="151">
        <f t="shared" si="29"/>
        <v>0</v>
      </c>
      <c r="BL199" s="14" t="s">
        <v>116</v>
      </c>
      <c r="BM199" s="150" t="s">
        <v>392</v>
      </c>
    </row>
    <row r="200" spans="1:65" s="2" customFormat="1" ht="14.45" customHeight="1">
      <c r="A200" s="26"/>
      <c r="B200" s="138"/>
      <c r="C200" s="152" t="s">
        <v>393</v>
      </c>
      <c r="D200" s="152" t="s">
        <v>173</v>
      </c>
      <c r="E200" s="153" t="s">
        <v>394</v>
      </c>
      <c r="F200" s="154" t="s">
        <v>395</v>
      </c>
      <c r="G200" s="155" t="s">
        <v>246</v>
      </c>
      <c r="H200" s="156">
        <v>4</v>
      </c>
      <c r="I200" s="144">
        <v>0</v>
      </c>
      <c r="J200" s="157">
        <f t="shared" si="20"/>
        <v>0</v>
      </c>
      <c r="K200" s="158"/>
      <c r="L200" s="159"/>
      <c r="M200" s="160" t="s">
        <v>1</v>
      </c>
      <c r="N200" s="161" t="s">
        <v>35</v>
      </c>
      <c r="O200" s="148">
        <v>0</v>
      </c>
      <c r="P200" s="148">
        <f t="shared" si="21"/>
        <v>0</v>
      </c>
      <c r="Q200" s="148">
        <v>0</v>
      </c>
      <c r="R200" s="148">
        <f t="shared" si="22"/>
        <v>0</v>
      </c>
      <c r="S200" s="148">
        <v>0</v>
      </c>
      <c r="T200" s="149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143</v>
      </c>
      <c r="AT200" s="150" t="s">
        <v>173</v>
      </c>
      <c r="AU200" s="150" t="s">
        <v>117</v>
      </c>
      <c r="AY200" s="14" t="s">
        <v>110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4" t="s">
        <v>117</v>
      </c>
      <c r="BK200" s="151">
        <f t="shared" si="29"/>
        <v>0</v>
      </c>
      <c r="BL200" s="14" t="s">
        <v>116</v>
      </c>
      <c r="BM200" s="150" t="s">
        <v>396</v>
      </c>
    </row>
    <row r="201" spans="1:65" s="2" customFormat="1" ht="24.2" customHeight="1">
      <c r="A201" s="26"/>
      <c r="B201" s="138"/>
      <c r="C201" s="152" t="s">
        <v>397</v>
      </c>
      <c r="D201" s="152" t="s">
        <v>173</v>
      </c>
      <c r="E201" s="153" t="s">
        <v>398</v>
      </c>
      <c r="F201" s="154" t="s">
        <v>399</v>
      </c>
      <c r="G201" s="155" t="s">
        <v>127</v>
      </c>
      <c r="H201" s="156">
        <v>335</v>
      </c>
      <c r="I201" s="144">
        <v>0</v>
      </c>
      <c r="J201" s="157">
        <f t="shared" si="20"/>
        <v>0</v>
      </c>
      <c r="K201" s="158"/>
      <c r="L201" s="159"/>
      <c r="M201" s="160" t="s">
        <v>1</v>
      </c>
      <c r="N201" s="161" t="s">
        <v>35</v>
      </c>
      <c r="O201" s="148">
        <v>0</v>
      </c>
      <c r="P201" s="148">
        <f t="shared" si="21"/>
        <v>0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143</v>
      </c>
      <c r="AT201" s="150" t="s">
        <v>173</v>
      </c>
      <c r="AU201" s="150" t="s">
        <v>117</v>
      </c>
      <c r="AY201" s="14" t="s">
        <v>110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4" t="s">
        <v>117</v>
      </c>
      <c r="BK201" s="151">
        <f t="shared" si="29"/>
        <v>0</v>
      </c>
      <c r="BL201" s="14" t="s">
        <v>116</v>
      </c>
      <c r="BM201" s="150" t="s">
        <v>400</v>
      </c>
    </row>
    <row r="202" spans="1:65" s="2" customFormat="1" ht="24.2" customHeight="1">
      <c r="A202" s="26"/>
      <c r="B202" s="138"/>
      <c r="C202" s="152" t="s">
        <v>401</v>
      </c>
      <c r="D202" s="152" t="s">
        <v>173</v>
      </c>
      <c r="E202" s="153" t="s">
        <v>402</v>
      </c>
      <c r="F202" s="154" t="s">
        <v>403</v>
      </c>
      <c r="G202" s="155" t="s">
        <v>127</v>
      </c>
      <c r="H202" s="156">
        <v>335</v>
      </c>
      <c r="I202" s="144">
        <v>0</v>
      </c>
      <c r="J202" s="157">
        <f t="shared" si="20"/>
        <v>0</v>
      </c>
      <c r="K202" s="158"/>
      <c r="L202" s="159"/>
      <c r="M202" s="160" t="s">
        <v>1</v>
      </c>
      <c r="N202" s="161" t="s">
        <v>35</v>
      </c>
      <c r="O202" s="148">
        <v>0</v>
      </c>
      <c r="P202" s="148">
        <f t="shared" si="21"/>
        <v>0</v>
      </c>
      <c r="Q202" s="148">
        <v>0</v>
      </c>
      <c r="R202" s="148">
        <f t="shared" si="22"/>
        <v>0</v>
      </c>
      <c r="S202" s="148">
        <v>0</v>
      </c>
      <c r="T202" s="149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143</v>
      </c>
      <c r="AT202" s="150" t="s">
        <v>173</v>
      </c>
      <c r="AU202" s="150" t="s">
        <v>117</v>
      </c>
      <c r="AY202" s="14" t="s">
        <v>110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4" t="s">
        <v>117</v>
      </c>
      <c r="BK202" s="151">
        <f t="shared" si="29"/>
        <v>0</v>
      </c>
      <c r="BL202" s="14" t="s">
        <v>116</v>
      </c>
      <c r="BM202" s="150" t="s">
        <v>404</v>
      </c>
    </row>
    <row r="203" spans="1:65" s="2" customFormat="1" ht="24.2" customHeight="1">
      <c r="A203" s="26"/>
      <c r="B203" s="138"/>
      <c r="C203" s="139" t="s">
        <v>405</v>
      </c>
      <c r="D203" s="139" t="s">
        <v>112</v>
      </c>
      <c r="E203" s="140" t="s">
        <v>406</v>
      </c>
      <c r="F203" s="141" t="s">
        <v>407</v>
      </c>
      <c r="G203" s="142" t="s">
        <v>408</v>
      </c>
      <c r="H203" s="143">
        <v>1</v>
      </c>
      <c r="I203" s="144">
        <v>0</v>
      </c>
      <c r="J203" s="144">
        <f t="shared" si="20"/>
        <v>0</v>
      </c>
      <c r="K203" s="145"/>
      <c r="L203" s="27"/>
      <c r="M203" s="146" t="s">
        <v>1</v>
      </c>
      <c r="N203" s="147" t="s">
        <v>35</v>
      </c>
      <c r="O203" s="148">
        <v>0</v>
      </c>
      <c r="P203" s="148">
        <f t="shared" si="21"/>
        <v>0</v>
      </c>
      <c r="Q203" s="148">
        <v>0</v>
      </c>
      <c r="R203" s="148">
        <f t="shared" si="22"/>
        <v>0</v>
      </c>
      <c r="S203" s="148">
        <v>0</v>
      </c>
      <c r="T203" s="149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116</v>
      </c>
      <c r="AT203" s="150" t="s">
        <v>112</v>
      </c>
      <c r="AU203" s="150" t="s">
        <v>117</v>
      </c>
      <c r="AY203" s="14" t="s">
        <v>110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4" t="s">
        <v>117</v>
      </c>
      <c r="BK203" s="151">
        <f t="shared" si="29"/>
        <v>0</v>
      </c>
      <c r="BL203" s="14" t="s">
        <v>116</v>
      </c>
      <c r="BM203" s="150" t="s">
        <v>409</v>
      </c>
    </row>
    <row r="204" spans="1:65" s="12" customFormat="1" ht="22.7" customHeight="1">
      <c r="B204" s="126"/>
      <c r="D204" s="127" t="s">
        <v>68</v>
      </c>
      <c r="E204" s="136" t="s">
        <v>147</v>
      </c>
      <c r="F204" s="136" t="s">
        <v>410</v>
      </c>
      <c r="J204" s="137">
        <f>BK204</f>
        <v>0</v>
      </c>
      <c r="L204" s="126"/>
      <c r="M204" s="130"/>
      <c r="N204" s="131"/>
      <c r="O204" s="131"/>
      <c r="P204" s="132">
        <f>SUM(P205:P209)</f>
        <v>106.66676000000001</v>
      </c>
      <c r="Q204" s="131"/>
      <c r="R204" s="132">
        <f>SUM(R205:R209)</f>
        <v>0</v>
      </c>
      <c r="S204" s="131"/>
      <c r="T204" s="133">
        <f>SUM(T205:T209)</f>
        <v>0</v>
      </c>
      <c r="AR204" s="127" t="s">
        <v>77</v>
      </c>
      <c r="AT204" s="134" t="s">
        <v>68</v>
      </c>
      <c r="AU204" s="134" t="s">
        <v>77</v>
      </c>
      <c r="AY204" s="127" t="s">
        <v>110</v>
      </c>
      <c r="BK204" s="135">
        <f>SUM(BK205:BK209)</f>
        <v>0</v>
      </c>
    </row>
    <row r="205" spans="1:65" s="2" customFormat="1" ht="14.45" customHeight="1">
      <c r="A205" s="26"/>
      <c r="B205" s="138"/>
      <c r="C205" s="139" t="s">
        <v>411</v>
      </c>
      <c r="D205" s="139" t="s">
        <v>112</v>
      </c>
      <c r="E205" s="140" t="s">
        <v>412</v>
      </c>
      <c r="F205" s="141" t="s">
        <v>413</v>
      </c>
      <c r="G205" s="142" t="s">
        <v>167</v>
      </c>
      <c r="H205" s="143">
        <v>39.840000000000003</v>
      </c>
      <c r="I205" s="144">
        <v>0</v>
      </c>
      <c r="J205" s="144">
        <f>ROUND(I205*H205,2)</f>
        <v>0</v>
      </c>
      <c r="K205" s="145"/>
      <c r="L205" s="27"/>
      <c r="M205" s="146" t="s">
        <v>1</v>
      </c>
      <c r="N205" s="147" t="s">
        <v>35</v>
      </c>
      <c r="O205" s="148">
        <v>3.1E-2</v>
      </c>
      <c r="P205" s="148">
        <f>O205*H205</f>
        <v>1.2350400000000001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116</v>
      </c>
      <c r="AT205" s="150" t="s">
        <v>112</v>
      </c>
      <c r="AU205" s="150" t="s">
        <v>117</v>
      </c>
      <c r="AY205" s="14" t="s">
        <v>110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4" t="s">
        <v>117</v>
      </c>
      <c r="BK205" s="151">
        <f>ROUND(I205*H205,2)</f>
        <v>0</v>
      </c>
      <c r="BL205" s="14" t="s">
        <v>116</v>
      </c>
      <c r="BM205" s="150" t="s">
        <v>414</v>
      </c>
    </row>
    <row r="206" spans="1:65" s="2" customFormat="1" ht="14.45" customHeight="1">
      <c r="A206" s="26"/>
      <c r="B206" s="138"/>
      <c r="C206" s="139" t="s">
        <v>415</v>
      </c>
      <c r="D206" s="139" t="s">
        <v>112</v>
      </c>
      <c r="E206" s="140" t="s">
        <v>416</v>
      </c>
      <c r="F206" s="141" t="s">
        <v>417</v>
      </c>
      <c r="G206" s="142" t="s">
        <v>167</v>
      </c>
      <c r="H206" s="143">
        <v>398.4</v>
      </c>
      <c r="I206" s="144">
        <v>0</v>
      </c>
      <c r="J206" s="144">
        <f>ROUND(I206*H206,2)</f>
        <v>0</v>
      </c>
      <c r="K206" s="145"/>
      <c r="L206" s="27"/>
      <c r="M206" s="146" t="s">
        <v>1</v>
      </c>
      <c r="N206" s="147" t="s">
        <v>35</v>
      </c>
      <c r="O206" s="148">
        <v>6.0000000000000001E-3</v>
      </c>
      <c r="P206" s="148">
        <f>O206*H206</f>
        <v>2.3904000000000001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116</v>
      </c>
      <c r="AT206" s="150" t="s">
        <v>112</v>
      </c>
      <c r="AU206" s="150" t="s">
        <v>117</v>
      </c>
      <c r="AY206" s="14" t="s">
        <v>110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4" t="s">
        <v>117</v>
      </c>
      <c r="BK206" s="151">
        <f>ROUND(I206*H206,2)</f>
        <v>0</v>
      </c>
      <c r="BL206" s="14" t="s">
        <v>116</v>
      </c>
      <c r="BM206" s="150" t="s">
        <v>418</v>
      </c>
    </row>
    <row r="207" spans="1:65" s="2" customFormat="1" ht="14.45" customHeight="1">
      <c r="A207" s="26"/>
      <c r="B207" s="138"/>
      <c r="C207" s="139" t="s">
        <v>419</v>
      </c>
      <c r="D207" s="139" t="s">
        <v>112</v>
      </c>
      <c r="E207" s="140" t="s">
        <v>420</v>
      </c>
      <c r="F207" s="141" t="s">
        <v>421</v>
      </c>
      <c r="G207" s="142" t="s">
        <v>167</v>
      </c>
      <c r="H207" s="143">
        <v>39.840000000000003</v>
      </c>
      <c r="I207" s="144">
        <v>0</v>
      </c>
      <c r="J207" s="144">
        <f>ROUND(I207*H207,2)</f>
        <v>0</v>
      </c>
      <c r="K207" s="145"/>
      <c r="L207" s="27"/>
      <c r="M207" s="146" t="s">
        <v>1</v>
      </c>
      <c r="N207" s="147" t="s">
        <v>35</v>
      </c>
      <c r="O207" s="148">
        <v>0.14899999999999999</v>
      </c>
      <c r="P207" s="148">
        <f>O207*H207</f>
        <v>5.9361600000000001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116</v>
      </c>
      <c r="AT207" s="150" t="s">
        <v>112</v>
      </c>
      <c r="AU207" s="150" t="s">
        <v>117</v>
      </c>
      <c r="AY207" s="14" t="s">
        <v>110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4" t="s">
        <v>117</v>
      </c>
      <c r="BK207" s="151">
        <f>ROUND(I207*H207,2)</f>
        <v>0</v>
      </c>
      <c r="BL207" s="14" t="s">
        <v>116</v>
      </c>
      <c r="BM207" s="150" t="s">
        <v>422</v>
      </c>
    </row>
    <row r="208" spans="1:65" s="2" customFormat="1" ht="24.2" customHeight="1">
      <c r="A208" s="26"/>
      <c r="B208" s="138"/>
      <c r="C208" s="139" t="s">
        <v>423</v>
      </c>
      <c r="D208" s="139" t="s">
        <v>112</v>
      </c>
      <c r="E208" s="140" t="s">
        <v>424</v>
      </c>
      <c r="F208" s="141" t="s">
        <v>425</v>
      </c>
      <c r="G208" s="142" t="s">
        <v>167</v>
      </c>
      <c r="H208" s="143">
        <v>39.840000000000003</v>
      </c>
      <c r="I208" s="144">
        <v>0</v>
      </c>
      <c r="J208" s="144">
        <f>ROUND(I208*H208,2)</f>
        <v>0</v>
      </c>
      <c r="K208" s="145"/>
      <c r="L208" s="27"/>
      <c r="M208" s="146" t="s">
        <v>1</v>
      </c>
      <c r="N208" s="147" t="s">
        <v>35</v>
      </c>
      <c r="O208" s="148">
        <v>0</v>
      </c>
      <c r="P208" s="148">
        <f>O208*H208</f>
        <v>0</v>
      </c>
      <c r="Q208" s="148">
        <v>0</v>
      </c>
      <c r="R208" s="148">
        <f>Q208*H208</f>
        <v>0</v>
      </c>
      <c r="S208" s="148">
        <v>0</v>
      </c>
      <c r="T208" s="149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0" t="s">
        <v>116</v>
      </c>
      <c r="AT208" s="150" t="s">
        <v>112</v>
      </c>
      <c r="AU208" s="150" t="s">
        <v>117</v>
      </c>
      <c r="AY208" s="14" t="s">
        <v>110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4" t="s">
        <v>117</v>
      </c>
      <c r="BK208" s="151">
        <f>ROUND(I208*H208,2)</f>
        <v>0</v>
      </c>
      <c r="BL208" s="14" t="s">
        <v>116</v>
      </c>
      <c r="BM208" s="150" t="s">
        <v>426</v>
      </c>
    </row>
    <row r="209" spans="1:65" s="2" customFormat="1" ht="14.45" customHeight="1">
      <c r="A209" s="26"/>
      <c r="B209" s="138"/>
      <c r="C209" s="139" t="s">
        <v>427</v>
      </c>
      <c r="D209" s="139" t="s">
        <v>112</v>
      </c>
      <c r="E209" s="140" t="s">
        <v>428</v>
      </c>
      <c r="F209" s="141" t="s">
        <v>429</v>
      </c>
      <c r="G209" s="142" t="s">
        <v>167</v>
      </c>
      <c r="H209" s="143">
        <v>212.02</v>
      </c>
      <c r="I209" s="144">
        <v>0</v>
      </c>
      <c r="J209" s="144">
        <f>ROUND(I209*H209,2)</f>
        <v>0</v>
      </c>
      <c r="K209" s="145"/>
      <c r="L209" s="27"/>
      <c r="M209" s="162" t="s">
        <v>1</v>
      </c>
      <c r="N209" s="163" t="s">
        <v>35</v>
      </c>
      <c r="O209" s="164">
        <v>0.45800000000000002</v>
      </c>
      <c r="P209" s="164">
        <f>O209*H209</f>
        <v>97.105160000000012</v>
      </c>
      <c r="Q209" s="164">
        <v>0</v>
      </c>
      <c r="R209" s="164">
        <f>Q209*H209</f>
        <v>0</v>
      </c>
      <c r="S209" s="164">
        <v>0</v>
      </c>
      <c r="T209" s="165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116</v>
      </c>
      <c r="AT209" s="150" t="s">
        <v>112</v>
      </c>
      <c r="AU209" s="150" t="s">
        <v>117</v>
      </c>
      <c r="AY209" s="14" t="s">
        <v>110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4" t="s">
        <v>117</v>
      </c>
      <c r="BK209" s="151">
        <f>ROUND(I209*H209,2)</f>
        <v>0</v>
      </c>
      <c r="BL209" s="14" t="s">
        <v>116</v>
      </c>
      <c r="BM209" s="150" t="s">
        <v>430</v>
      </c>
    </row>
    <row r="210" spans="1:65" s="2" customFormat="1" ht="6.95" customHeight="1">
      <c r="A210" s="26"/>
      <c r="B210" s="41"/>
      <c r="C210" s="42"/>
      <c r="D210" s="42"/>
      <c r="E210" s="42"/>
      <c r="F210" s="42"/>
      <c r="G210" s="42"/>
      <c r="H210" s="42"/>
      <c r="I210" s="42"/>
      <c r="J210" s="42"/>
      <c r="K210" s="42"/>
      <c r="L210" s="27"/>
      <c r="M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</sheetData>
  <autoFilter ref="C121:K20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horizontalDpi="4294967295" verticalDpi="42949672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9"/>
  <sheetViews>
    <sheetView showGridLines="0" tabSelected="1" topLeftCell="A169" workbookViewId="0">
      <selection activeCell="W13" sqref="W1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87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82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1" t="str">
        <f>'Rekapitulácia stavby'!K6</f>
        <v>Rozšírenie verejného vodovodu a kanalizácie v obci Ďurkov</v>
      </c>
      <c r="F7" s="202"/>
      <c r="G7" s="202"/>
      <c r="H7" s="202"/>
      <c r="L7" s="17"/>
    </row>
    <row r="8" spans="1:46" s="2" customFormat="1" ht="12" customHeight="1">
      <c r="A8" s="26"/>
      <c r="B8" s="27"/>
      <c r="C8" s="26"/>
      <c r="D8" s="23" t="s">
        <v>83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8" t="s">
        <v>431</v>
      </c>
      <c r="F9" s="200"/>
      <c r="G9" s="200"/>
      <c r="H9" s="20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24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Obec Ďurkov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6" t="str">
        <f>'Rekapitulácia stavby'!E14</f>
        <v xml:space="preserve"> </v>
      </c>
      <c r="F18" s="166"/>
      <c r="G18" s="166"/>
      <c r="H18" s="166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24</v>
      </c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69" t="s">
        <v>1</v>
      </c>
      <c r="F27" s="169"/>
      <c r="G27" s="169"/>
      <c r="H27" s="169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ROUND((SUM(BE122:BE188)),  2)</f>
        <v>0</v>
      </c>
      <c r="G33" s="26"/>
      <c r="H33" s="26"/>
      <c r="I33" s="95">
        <v>0.2</v>
      </c>
      <c r="J33" s="94">
        <f>ROUND(((SUM(BE122:BE188))*I33),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ROUND((SUM(BF122:BF188)),  2)</f>
        <v>0</v>
      </c>
      <c r="G34" s="26"/>
      <c r="H34" s="26"/>
      <c r="I34" s="95">
        <v>0.2</v>
      </c>
      <c r="J34" s="94">
        <f>ROUND(((SUM(BF122:BF188))*I34),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ROUND((SUM(BG122:BG188)),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ROUND((SUM(BH122:BH188)),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ROUND((SUM(BI122:BI188)),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1" t="str">
        <f>E7</f>
        <v>Rozšírenie verejného vodovodu a kanalizácie v obci Ďurkov</v>
      </c>
      <c r="F85" s="202"/>
      <c r="G85" s="202"/>
      <c r="H85" s="20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83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8" t="str">
        <f>E9</f>
        <v xml:space="preserve">01 - Kanalizácia </v>
      </c>
      <c r="F87" s="200"/>
      <c r="G87" s="200"/>
      <c r="H87" s="20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 xml:space="preserve">Obec Ďurkov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86</v>
      </c>
      <c r="D94" s="96"/>
      <c r="E94" s="96"/>
      <c r="F94" s="96"/>
      <c r="G94" s="96"/>
      <c r="H94" s="96"/>
      <c r="I94" s="96"/>
      <c r="J94" s="105" t="s">
        <v>87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" customHeight="1">
      <c r="A96" s="26"/>
      <c r="B96" s="27"/>
      <c r="C96" s="106" t="s">
        <v>88</v>
      </c>
      <c r="D96" s="26"/>
      <c r="E96" s="26"/>
      <c r="F96" s="26"/>
      <c r="G96" s="26"/>
      <c r="H96" s="26"/>
      <c r="I96" s="26"/>
      <c r="J96" s="65">
        <f>J122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89</v>
      </c>
    </row>
    <row r="97" spans="1:31" s="9" customFormat="1" ht="24.95" customHeight="1">
      <c r="B97" s="107"/>
      <c r="D97" s="108" t="s">
        <v>90</v>
      </c>
      <c r="E97" s="109"/>
      <c r="F97" s="109"/>
      <c r="G97" s="109"/>
      <c r="H97" s="109"/>
      <c r="I97" s="109"/>
      <c r="J97" s="110">
        <f>J123</f>
        <v>0</v>
      </c>
      <c r="L97" s="107"/>
    </row>
    <row r="98" spans="1:31" s="10" customFormat="1" ht="20.100000000000001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J124</f>
        <v>0</v>
      </c>
      <c r="L98" s="111"/>
    </row>
    <row r="99" spans="1:31" s="10" customFormat="1" ht="20.100000000000001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J148</f>
        <v>0</v>
      </c>
      <c r="L99" s="111"/>
    </row>
    <row r="100" spans="1:31" s="10" customFormat="1" ht="20.100000000000001" customHeight="1">
      <c r="B100" s="111"/>
      <c r="D100" s="112" t="s">
        <v>93</v>
      </c>
      <c r="E100" s="113"/>
      <c r="F100" s="113"/>
      <c r="G100" s="113"/>
      <c r="H100" s="113"/>
      <c r="I100" s="113"/>
      <c r="J100" s="114">
        <f>J151</f>
        <v>0</v>
      </c>
      <c r="L100" s="111"/>
    </row>
    <row r="101" spans="1:31" s="10" customFormat="1" ht="20.100000000000001" customHeight="1">
      <c r="B101" s="111"/>
      <c r="D101" s="112" t="s">
        <v>94</v>
      </c>
      <c r="E101" s="113"/>
      <c r="F101" s="113"/>
      <c r="G101" s="113"/>
      <c r="H101" s="113"/>
      <c r="I101" s="113"/>
      <c r="J101" s="114">
        <f>J157</f>
        <v>0</v>
      </c>
      <c r="L101" s="111"/>
    </row>
    <row r="102" spans="1:31" s="10" customFormat="1" ht="20.100000000000001" customHeight="1">
      <c r="B102" s="111"/>
      <c r="D102" s="112" t="s">
        <v>95</v>
      </c>
      <c r="E102" s="113"/>
      <c r="F102" s="113"/>
      <c r="G102" s="113"/>
      <c r="H102" s="113"/>
      <c r="I102" s="113"/>
      <c r="J102" s="114">
        <f>J183</f>
        <v>0</v>
      </c>
      <c r="L102" s="111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96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201" t="str">
        <f>E7</f>
        <v>Rozšírenie verejného vodovodu a kanalizácie v obci Ďurkov</v>
      </c>
      <c r="F112" s="202"/>
      <c r="G112" s="202"/>
      <c r="H112" s="202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83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98" t="str">
        <f>E9</f>
        <v xml:space="preserve">01 - Kanalizácia </v>
      </c>
      <c r="F114" s="200"/>
      <c r="G114" s="200"/>
      <c r="H114" s="200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 xml:space="preserve"> </v>
      </c>
      <c r="G116" s="26"/>
      <c r="H116" s="26"/>
      <c r="I116" s="23" t="s">
        <v>19</v>
      </c>
      <c r="J116" s="49" t="str">
        <f>IF(J12="","",J12)</f>
        <v/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20</v>
      </c>
      <c r="D118" s="26"/>
      <c r="E118" s="26"/>
      <c r="F118" s="21" t="str">
        <f>E15</f>
        <v xml:space="preserve">Obec Ďurkov </v>
      </c>
      <c r="G118" s="26"/>
      <c r="H118" s="26"/>
      <c r="I118" s="23" t="s">
        <v>25</v>
      </c>
      <c r="J118" s="24" t="str">
        <f>E21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23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27</v>
      </c>
      <c r="J119" s="24" t="str">
        <f>E24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15"/>
      <c r="B121" s="116"/>
      <c r="C121" s="117" t="s">
        <v>97</v>
      </c>
      <c r="D121" s="118" t="s">
        <v>54</v>
      </c>
      <c r="E121" s="118" t="s">
        <v>50</v>
      </c>
      <c r="F121" s="118" t="s">
        <v>51</v>
      </c>
      <c r="G121" s="118" t="s">
        <v>98</v>
      </c>
      <c r="H121" s="118" t="s">
        <v>99</v>
      </c>
      <c r="I121" s="118" t="s">
        <v>100</v>
      </c>
      <c r="J121" s="119" t="s">
        <v>87</v>
      </c>
      <c r="K121" s="120" t="s">
        <v>101</v>
      </c>
      <c r="L121" s="121"/>
      <c r="M121" s="56" t="s">
        <v>1</v>
      </c>
      <c r="N121" s="57" t="s">
        <v>33</v>
      </c>
      <c r="O121" s="57" t="s">
        <v>102</v>
      </c>
      <c r="P121" s="57" t="s">
        <v>103</v>
      </c>
      <c r="Q121" s="57" t="s">
        <v>104</v>
      </c>
      <c r="R121" s="57" t="s">
        <v>105</v>
      </c>
      <c r="S121" s="57" t="s">
        <v>106</v>
      </c>
      <c r="T121" s="58" t="s">
        <v>107</v>
      </c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</row>
    <row r="122" spans="1:65" s="2" customFormat="1" ht="22.7" customHeight="1">
      <c r="A122" s="26"/>
      <c r="B122" s="27"/>
      <c r="C122" s="63" t="s">
        <v>88</v>
      </c>
      <c r="D122" s="26"/>
      <c r="E122" s="26"/>
      <c r="F122" s="26"/>
      <c r="G122" s="26"/>
      <c r="H122" s="26"/>
      <c r="I122" s="26"/>
      <c r="J122" s="122">
        <f>BK122</f>
        <v>0</v>
      </c>
      <c r="K122" s="26"/>
      <c r="L122" s="27"/>
      <c r="M122" s="59"/>
      <c r="N122" s="50"/>
      <c r="O122" s="60"/>
      <c r="P122" s="123">
        <f>P123</f>
        <v>3900.2176030000001</v>
      </c>
      <c r="Q122" s="60"/>
      <c r="R122" s="123">
        <f>R123</f>
        <v>2298.3446340099999</v>
      </c>
      <c r="S122" s="60"/>
      <c r="T122" s="124">
        <f>T123</f>
        <v>298.99869999999999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89</v>
      </c>
      <c r="BK122" s="125">
        <f>BK123</f>
        <v>0</v>
      </c>
    </row>
    <row r="123" spans="1:65" s="12" customFormat="1" ht="26.1" customHeight="1">
      <c r="B123" s="126"/>
      <c r="D123" s="127" t="s">
        <v>68</v>
      </c>
      <c r="E123" s="128" t="s">
        <v>108</v>
      </c>
      <c r="F123" s="128" t="s">
        <v>109</v>
      </c>
      <c r="J123" s="129">
        <f>BK123</f>
        <v>0</v>
      </c>
      <c r="L123" s="126"/>
      <c r="M123" s="130"/>
      <c r="N123" s="131"/>
      <c r="O123" s="131"/>
      <c r="P123" s="132">
        <f>P124+P148+P151+P157+P183</f>
        <v>3900.2176030000001</v>
      </c>
      <c r="Q123" s="131"/>
      <c r="R123" s="132">
        <f>R124+R148+R151+R157+R183</f>
        <v>2298.3446340099999</v>
      </c>
      <c r="S123" s="131"/>
      <c r="T123" s="133">
        <f>T124+T148+T151+T157+T183</f>
        <v>298.99869999999999</v>
      </c>
      <c r="AR123" s="127" t="s">
        <v>77</v>
      </c>
      <c r="AT123" s="134" t="s">
        <v>68</v>
      </c>
      <c r="AU123" s="134" t="s">
        <v>69</v>
      </c>
      <c r="AY123" s="127" t="s">
        <v>110</v>
      </c>
      <c r="BK123" s="135">
        <f>BK124+BK148+BK151+BK157+BK183</f>
        <v>0</v>
      </c>
    </row>
    <row r="124" spans="1:65" s="12" customFormat="1" ht="22.7" customHeight="1">
      <c r="B124" s="126"/>
      <c r="D124" s="127" t="s">
        <v>68</v>
      </c>
      <c r="E124" s="136" t="s">
        <v>77</v>
      </c>
      <c r="F124" s="136" t="s">
        <v>111</v>
      </c>
      <c r="J124" s="137">
        <f>BK124</f>
        <v>0</v>
      </c>
      <c r="L124" s="126"/>
      <c r="M124" s="130"/>
      <c r="N124" s="131"/>
      <c r="O124" s="131"/>
      <c r="P124" s="132">
        <f>SUM(P125:P147)</f>
        <v>2951.5683550000003</v>
      </c>
      <c r="Q124" s="131"/>
      <c r="R124" s="132">
        <f>SUM(R125:R147)</f>
        <v>1726.73764181</v>
      </c>
      <c r="S124" s="131"/>
      <c r="T124" s="133">
        <f>SUM(T125:T147)</f>
        <v>298.99869999999999</v>
      </c>
      <c r="AR124" s="127" t="s">
        <v>77</v>
      </c>
      <c r="AT124" s="134" t="s">
        <v>68</v>
      </c>
      <c r="AU124" s="134" t="s">
        <v>77</v>
      </c>
      <c r="AY124" s="127" t="s">
        <v>110</v>
      </c>
      <c r="BK124" s="135">
        <f>SUM(BK125:BK147)</f>
        <v>0</v>
      </c>
    </row>
    <row r="125" spans="1:65" s="2" customFormat="1" ht="14.45" customHeight="1">
      <c r="A125" s="26"/>
      <c r="B125" s="138"/>
      <c r="C125" s="139" t="s">
        <v>77</v>
      </c>
      <c r="D125" s="139" t="s">
        <v>112</v>
      </c>
      <c r="E125" s="140" t="s">
        <v>432</v>
      </c>
      <c r="F125" s="141" t="s">
        <v>433</v>
      </c>
      <c r="G125" s="142" t="s">
        <v>434</v>
      </c>
      <c r="H125" s="143">
        <v>1</v>
      </c>
      <c r="I125" s="144">
        <v>0</v>
      </c>
      <c r="J125" s="144">
        <f t="shared" ref="J125:J147" si="0">ROUND(I125*H125,2)</f>
        <v>0</v>
      </c>
      <c r="K125" s="145"/>
      <c r="L125" s="27"/>
      <c r="M125" s="146" t="s">
        <v>1</v>
      </c>
      <c r="N125" s="147" t="s">
        <v>35</v>
      </c>
      <c r="O125" s="148">
        <v>0</v>
      </c>
      <c r="P125" s="148">
        <f t="shared" ref="P125:P147" si="1">O125*H125</f>
        <v>0</v>
      </c>
      <c r="Q125" s="148">
        <v>0.40872999999999998</v>
      </c>
      <c r="R125" s="148">
        <f t="shared" ref="R125:R147" si="2">Q125*H125</f>
        <v>0.40872999999999998</v>
      </c>
      <c r="S125" s="148">
        <v>0</v>
      </c>
      <c r="T125" s="149">
        <f t="shared" ref="T125:T147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116</v>
      </c>
      <c r="AT125" s="150" t="s">
        <v>112</v>
      </c>
      <c r="AU125" s="150" t="s">
        <v>117</v>
      </c>
      <c r="AY125" s="14" t="s">
        <v>110</v>
      </c>
      <c r="BE125" s="151">
        <f t="shared" ref="BE125:BE147" si="4">IF(N125="základná",J125,0)</f>
        <v>0</v>
      </c>
      <c r="BF125" s="151">
        <f t="shared" ref="BF125:BF147" si="5">IF(N125="znížená",J125,0)</f>
        <v>0</v>
      </c>
      <c r="BG125" s="151">
        <f t="shared" ref="BG125:BG147" si="6">IF(N125="zákl. prenesená",J125,0)</f>
        <v>0</v>
      </c>
      <c r="BH125" s="151">
        <f t="shared" ref="BH125:BH147" si="7">IF(N125="zníž. prenesená",J125,0)</f>
        <v>0</v>
      </c>
      <c r="BI125" s="151">
        <f t="shared" ref="BI125:BI147" si="8">IF(N125="nulová",J125,0)</f>
        <v>0</v>
      </c>
      <c r="BJ125" s="14" t="s">
        <v>117</v>
      </c>
      <c r="BK125" s="151">
        <f t="shared" ref="BK125:BK147" si="9">ROUND(I125*H125,2)</f>
        <v>0</v>
      </c>
      <c r="BL125" s="14" t="s">
        <v>116</v>
      </c>
      <c r="BM125" s="150" t="s">
        <v>117</v>
      </c>
    </row>
    <row r="126" spans="1:65" s="2" customFormat="1" ht="24.2" customHeight="1">
      <c r="A126" s="26"/>
      <c r="B126" s="138"/>
      <c r="C126" s="139" t="s">
        <v>117</v>
      </c>
      <c r="D126" s="139" t="s">
        <v>112</v>
      </c>
      <c r="E126" s="140" t="s">
        <v>435</v>
      </c>
      <c r="F126" s="141" t="s">
        <v>436</v>
      </c>
      <c r="G126" s="142" t="s">
        <v>115</v>
      </c>
      <c r="H126" s="143">
        <v>414.7</v>
      </c>
      <c r="I126" s="144">
        <v>0</v>
      </c>
      <c r="J126" s="144">
        <f t="shared" si="0"/>
        <v>0</v>
      </c>
      <c r="K126" s="145"/>
      <c r="L126" s="27"/>
      <c r="M126" s="146" t="s">
        <v>1</v>
      </c>
      <c r="N126" s="147" t="s">
        <v>35</v>
      </c>
      <c r="O126" s="148">
        <v>7.4999999999999997E-2</v>
      </c>
      <c r="P126" s="148">
        <f t="shared" si="1"/>
        <v>31.102499999999999</v>
      </c>
      <c r="Q126" s="148">
        <v>0</v>
      </c>
      <c r="R126" s="148">
        <f t="shared" si="2"/>
        <v>0</v>
      </c>
      <c r="S126" s="148">
        <v>0.5</v>
      </c>
      <c r="T126" s="149">
        <f t="shared" si="3"/>
        <v>207.35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116</v>
      </c>
      <c r="AT126" s="150" t="s">
        <v>112</v>
      </c>
      <c r="AU126" s="150" t="s">
        <v>117</v>
      </c>
      <c r="AY126" s="14" t="s">
        <v>110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117</v>
      </c>
      <c r="BK126" s="151">
        <f t="shared" si="9"/>
        <v>0</v>
      </c>
      <c r="BL126" s="14" t="s">
        <v>116</v>
      </c>
      <c r="BM126" s="150" t="s">
        <v>160</v>
      </c>
    </row>
    <row r="127" spans="1:65" s="2" customFormat="1" ht="24.2" customHeight="1">
      <c r="A127" s="26"/>
      <c r="B127" s="138"/>
      <c r="C127" s="139" t="s">
        <v>121</v>
      </c>
      <c r="D127" s="139" t="s">
        <v>112</v>
      </c>
      <c r="E127" s="140" t="s">
        <v>437</v>
      </c>
      <c r="F127" s="141" t="s">
        <v>438</v>
      </c>
      <c r="G127" s="142" t="s">
        <v>115</v>
      </c>
      <c r="H127" s="143">
        <v>103.675</v>
      </c>
      <c r="I127" s="144">
        <v>0</v>
      </c>
      <c r="J127" s="144">
        <f t="shared" si="0"/>
        <v>0</v>
      </c>
      <c r="K127" s="145"/>
      <c r="L127" s="27"/>
      <c r="M127" s="146" t="s">
        <v>1</v>
      </c>
      <c r="N127" s="147" t="s">
        <v>35</v>
      </c>
      <c r="O127" s="148">
        <v>0.187</v>
      </c>
      <c r="P127" s="148">
        <f t="shared" si="1"/>
        <v>19.387225000000001</v>
      </c>
      <c r="Q127" s="148">
        <v>0</v>
      </c>
      <c r="R127" s="148">
        <f t="shared" si="2"/>
        <v>0</v>
      </c>
      <c r="S127" s="148">
        <v>0.16</v>
      </c>
      <c r="T127" s="149">
        <f t="shared" si="3"/>
        <v>16.588000000000001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116</v>
      </c>
      <c r="AT127" s="150" t="s">
        <v>112</v>
      </c>
      <c r="AU127" s="150" t="s">
        <v>117</v>
      </c>
      <c r="AY127" s="14" t="s">
        <v>110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117</v>
      </c>
      <c r="BK127" s="151">
        <f t="shared" si="9"/>
        <v>0</v>
      </c>
      <c r="BL127" s="14" t="s">
        <v>116</v>
      </c>
      <c r="BM127" s="150" t="s">
        <v>120</v>
      </c>
    </row>
    <row r="128" spans="1:65" s="2" customFormat="1" ht="24.2" customHeight="1">
      <c r="A128" s="26"/>
      <c r="B128" s="138"/>
      <c r="C128" s="139" t="s">
        <v>116</v>
      </c>
      <c r="D128" s="139" t="s">
        <v>112</v>
      </c>
      <c r="E128" s="140" t="s">
        <v>439</v>
      </c>
      <c r="F128" s="141" t="s">
        <v>440</v>
      </c>
      <c r="G128" s="142" t="s">
        <v>115</v>
      </c>
      <c r="H128" s="143">
        <v>414.7</v>
      </c>
      <c r="I128" s="144">
        <v>0</v>
      </c>
      <c r="J128" s="144">
        <f t="shared" si="0"/>
        <v>0</v>
      </c>
      <c r="K128" s="145"/>
      <c r="L128" s="27"/>
      <c r="M128" s="146" t="s">
        <v>1</v>
      </c>
      <c r="N128" s="147" t="s">
        <v>35</v>
      </c>
      <c r="O128" s="148">
        <v>7.3999999999999996E-2</v>
      </c>
      <c r="P128" s="148">
        <f t="shared" si="1"/>
        <v>30.687799999999999</v>
      </c>
      <c r="Q128" s="148">
        <v>0</v>
      </c>
      <c r="R128" s="148">
        <f t="shared" si="2"/>
        <v>0</v>
      </c>
      <c r="S128" s="148">
        <v>0.18099999999999999</v>
      </c>
      <c r="T128" s="149">
        <f t="shared" si="3"/>
        <v>75.060699999999997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116</v>
      </c>
      <c r="AT128" s="150" t="s">
        <v>112</v>
      </c>
      <c r="AU128" s="150" t="s">
        <v>117</v>
      </c>
      <c r="AY128" s="14" t="s">
        <v>110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117</v>
      </c>
      <c r="BK128" s="151">
        <f t="shared" si="9"/>
        <v>0</v>
      </c>
      <c r="BL128" s="14" t="s">
        <v>116</v>
      </c>
      <c r="BM128" s="150" t="s">
        <v>124</v>
      </c>
    </row>
    <row r="129" spans="1:65" s="2" customFormat="1" ht="14.45" customHeight="1">
      <c r="A129" s="26"/>
      <c r="B129" s="138"/>
      <c r="C129" s="139" t="s">
        <v>129</v>
      </c>
      <c r="D129" s="139" t="s">
        <v>112</v>
      </c>
      <c r="E129" s="140" t="s">
        <v>441</v>
      </c>
      <c r="F129" s="141" t="s">
        <v>442</v>
      </c>
      <c r="G129" s="142" t="s">
        <v>127</v>
      </c>
      <c r="H129" s="143">
        <v>545</v>
      </c>
      <c r="I129" s="144">
        <v>0</v>
      </c>
      <c r="J129" s="144">
        <f t="shared" si="0"/>
        <v>0</v>
      </c>
      <c r="K129" s="145"/>
      <c r="L129" s="27"/>
      <c r="M129" s="146" t="s">
        <v>1</v>
      </c>
      <c r="N129" s="147" t="s">
        <v>35</v>
      </c>
      <c r="O129" s="148">
        <v>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116</v>
      </c>
      <c r="AT129" s="150" t="s">
        <v>112</v>
      </c>
      <c r="AU129" s="150" t="s">
        <v>117</v>
      </c>
      <c r="AY129" s="14" t="s">
        <v>110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117</v>
      </c>
      <c r="BK129" s="151">
        <f t="shared" si="9"/>
        <v>0</v>
      </c>
      <c r="BL129" s="14" t="s">
        <v>116</v>
      </c>
      <c r="BM129" s="150" t="s">
        <v>128</v>
      </c>
    </row>
    <row r="130" spans="1:65" s="2" customFormat="1" ht="14.45" customHeight="1">
      <c r="A130" s="26"/>
      <c r="B130" s="138"/>
      <c r="C130" s="139" t="s">
        <v>134</v>
      </c>
      <c r="D130" s="139" t="s">
        <v>112</v>
      </c>
      <c r="E130" s="140" t="s">
        <v>443</v>
      </c>
      <c r="F130" s="141" t="s">
        <v>131</v>
      </c>
      <c r="G130" s="142" t="s">
        <v>132</v>
      </c>
      <c r="H130" s="143">
        <v>20</v>
      </c>
      <c r="I130" s="144">
        <v>0</v>
      </c>
      <c r="J130" s="144">
        <f t="shared" si="0"/>
        <v>0</v>
      </c>
      <c r="K130" s="145"/>
      <c r="L130" s="27"/>
      <c r="M130" s="146" t="s">
        <v>1</v>
      </c>
      <c r="N130" s="147" t="s">
        <v>35</v>
      </c>
      <c r="O130" s="148">
        <v>0.22336</v>
      </c>
      <c r="P130" s="148">
        <f t="shared" si="1"/>
        <v>4.4672000000000001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116</v>
      </c>
      <c r="AT130" s="150" t="s">
        <v>112</v>
      </c>
      <c r="AU130" s="150" t="s">
        <v>117</v>
      </c>
      <c r="AY130" s="14" t="s">
        <v>110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117</v>
      </c>
      <c r="BK130" s="151">
        <f t="shared" si="9"/>
        <v>0</v>
      </c>
      <c r="BL130" s="14" t="s">
        <v>116</v>
      </c>
      <c r="BM130" s="150" t="s">
        <v>7</v>
      </c>
    </row>
    <row r="131" spans="1:65" s="2" customFormat="1" ht="14.45" customHeight="1">
      <c r="A131" s="26"/>
      <c r="B131" s="138"/>
      <c r="C131" s="139" t="s">
        <v>139</v>
      </c>
      <c r="D131" s="139" t="s">
        <v>112</v>
      </c>
      <c r="E131" s="140" t="s">
        <v>444</v>
      </c>
      <c r="F131" s="141" t="s">
        <v>136</v>
      </c>
      <c r="G131" s="142" t="s">
        <v>137</v>
      </c>
      <c r="H131" s="143">
        <v>10</v>
      </c>
      <c r="I131" s="144">
        <v>0</v>
      </c>
      <c r="J131" s="144">
        <f t="shared" si="0"/>
        <v>0</v>
      </c>
      <c r="K131" s="145"/>
      <c r="L131" s="27"/>
      <c r="M131" s="146" t="s">
        <v>1</v>
      </c>
      <c r="N131" s="147" t="s">
        <v>35</v>
      </c>
      <c r="O131" s="148">
        <v>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116</v>
      </c>
      <c r="AT131" s="150" t="s">
        <v>112</v>
      </c>
      <c r="AU131" s="150" t="s">
        <v>117</v>
      </c>
      <c r="AY131" s="14" t="s">
        <v>110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117</v>
      </c>
      <c r="BK131" s="151">
        <f t="shared" si="9"/>
        <v>0</v>
      </c>
      <c r="BL131" s="14" t="s">
        <v>116</v>
      </c>
      <c r="BM131" s="150" t="s">
        <v>133</v>
      </c>
    </row>
    <row r="132" spans="1:65" s="2" customFormat="1" ht="14.45" customHeight="1">
      <c r="A132" s="26"/>
      <c r="B132" s="138"/>
      <c r="C132" s="139" t="s">
        <v>143</v>
      </c>
      <c r="D132" s="139" t="s">
        <v>112</v>
      </c>
      <c r="E132" s="140" t="s">
        <v>445</v>
      </c>
      <c r="F132" s="141" t="s">
        <v>145</v>
      </c>
      <c r="G132" s="142" t="s">
        <v>127</v>
      </c>
      <c r="H132" s="143">
        <v>10</v>
      </c>
      <c r="I132" s="144">
        <v>0</v>
      </c>
      <c r="J132" s="144">
        <f t="shared" si="0"/>
        <v>0</v>
      </c>
      <c r="K132" s="145"/>
      <c r="L132" s="27"/>
      <c r="M132" s="146" t="s">
        <v>1</v>
      </c>
      <c r="N132" s="147" t="s">
        <v>35</v>
      </c>
      <c r="O132" s="148">
        <v>0.61499999999999999</v>
      </c>
      <c r="P132" s="148">
        <f t="shared" si="1"/>
        <v>6.15</v>
      </c>
      <c r="Q132" s="148">
        <v>5.9535249999999998E-2</v>
      </c>
      <c r="R132" s="148">
        <f t="shared" si="2"/>
        <v>0.59535249999999995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116</v>
      </c>
      <c r="AT132" s="150" t="s">
        <v>112</v>
      </c>
      <c r="AU132" s="150" t="s">
        <v>117</v>
      </c>
      <c r="AY132" s="14" t="s">
        <v>110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117</v>
      </c>
      <c r="BK132" s="151">
        <f t="shared" si="9"/>
        <v>0</v>
      </c>
      <c r="BL132" s="14" t="s">
        <v>116</v>
      </c>
      <c r="BM132" s="150" t="s">
        <v>146</v>
      </c>
    </row>
    <row r="133" spans="1:65" s="2" customFormat="1" ht="24.2" customHeight="1">
      <c r="A133" s="26"/>
      <c r="B133" s="138"/>
      <c r="C133" s="139" t="s">
        <v>147</v>
      </c>
      <c r="D133" s="139" t="s">
        <v>112</v>
      </c>
      <c r="E133" s="140" t="s">
        <v>446</v>
      </c>
      <c r="F133" s="141" t="s">
        <v>447</v>
      </c>
      <c r="G133" s="142" t="s">
        <v>150</v>
      </c>
      <c r="H133" s="143">
        <v>829.95</v>
      </c>
      <c r="I133" s="144">
        <v>0</v>
      </c>
      <c r="J133" s="144">
        <f t="shared" si="0"/>
        <v>0</v>
      </c>
      <c r="K133" s="145"/>
      <c r="L133" s="27"/>
      <c r="M133" s="146" t="s">
        <v>1</v>
      </c>
      <c r="N133" s="147" t="s">
        <v>35</v>
      </c>
      <c r="O133" s="148">
        <v>0.81100000000000005</v>
      </c>
      <c r="P133" s="148">
        <f t="shared" si="1"/>
        <v>673.08945000000006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116</v>
      </c>
      <c r="AT133" s="150" t="s">
        <v>112</v>
      </c>
      <c r="AU133" s="150" t="s">
        <v>117</v>
      </c>
      <c r="AY133" s="14" t="s">
        <v>110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117</v>
      </c>
      <c r="BK133" s="151">
        <f t="shared" si="9"/>
        <v>0</v>
      </c>
      <c r="BL133" s="14" t="s">
        <v>116</v>
      </c>
      <c r="BM133" s="150" t="s">
        <v>448</v>
      </c>
    </row>
    <row r="134" spans="1:65" s="2" customFormat="1" ht="14.45" customHeight="1">
      <c r="A134" s="26"/>
      <c r="B134" s="138"/>
      <c r="C134" s="139" t="s">
        <v>152</v>
      </c>
      <c r="D134" s="139" t="s">
        <v>112</v>
      </c>
      <c r="E134" s="140" t="s">
        <v>449</v>
      </c>
      <c r="F134" s="141" t="s">
        <v>450</v>
      </c>
      <c r="G134" s="142" t="s">
        <v>150</v>
      </c>
      <c r="H134" s="143">
        <v>829.95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0.08</v>
      </c>
      <c r="P134" s="148">
        <f t="shared" si="1"/>
        <v>66.396000000000001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116</v>
      </c>
      <c r="AT134" s="150" t="s">
        <v>112</v>
      </c>
      <c r="AU134" s="150" t="s">
        <v>117</v>
      </c>
      <c r="AY134" s="14" t="s">
        <v>110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117</v>
      </c>
      <c r="BK134" s="151">
        <f t="shared" si="9"/>
        <v>0</v>
      </c>
      <c r="BL134" s="14" t="s">
        <v>116</v>
      </c>
      <c r="BM134" s="150" t="s">
        <v>248</v>
      </c>
    </row>
    <row r="135" spans="1:65" s="2" customFormat="1" ht="24.2" customHeight="1">
      <c r="A135" s="26"/>
      <c r="B135" s="138"/>
      <c r="C135" s="139" t="s">
        <v>156</v>
      </c>
      <c r="D135" s="139" t="s">
        <v>112</v>
      </c>
      <c r="E135" s="140" t="s">
        <v>451</v>
      </c>
      <c r="F135" s="141" t="s">
        <v>154</v>
      </c>
      <c r="G135" s="142" t="s">
        <v>150</v>
      </c>
      <c r="H135" s="143">
        <v>276.64999999999998</v>
      </c>
      <c r="I135" s="144">
        <v>0</v>
      </c>
      <c r="J135" s="144">
        <f t="shared" si="0"/>
        <v>0</v>
      </c>
      <c r="K135" s="145"/>
      <c r="L135" s="27"/>
      <c r="M135" s="146" t="s">
        <v>1</v>
      </c>
      <c r="N135" s="147" t="s">
        <v>35</v>
      </c>
      <c r="O135" s="148">
        <v>1.3939999999999999</v>
      </c>
      <c r="P135" s="148">
        <f t="shared" si="1"/>
        <v>385.65009999999995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116</v>
      </c>
      <c r="AT135" s="150" t="s">
        <v>112</v>
      </c>
      <c r="AU135" s="150" t="s">
        <v>117</v>
      </c>
      <c r="AY135" s="14" t="s">
        <v>110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117</v>
      </c>
      <c r="BK135" s="151">
        <f t="shared" si="9"/>
        <v>0</v>
      </c>
      <c r="BL135" s="14" t="s">
        <v>116</v>
      </c>
      <c r="BM135" s="150" t="s">
        <v>452</v>
      </c>
    </row>
    <row r="136" spans="1:65" s="2" customFormat="1" ht="14.45" customHeight="1">
      <c r="A136" s="26"/>
      <c r="B136" s="138"/>
      <c r="C136" s="139" t="s">
        <v>160</v>
      </c>
      <c r="D136" s="139" t="s">
        <v>112</v>
      </c>
      <c r="E136" s="140" t="s">
        <v>453</v>
      </c>
      <c r="F136" s="141" t="s">
        <v>454</v>
      </c>
      <c r="G136" s="142" t="s">
        <v>150</v>
      </c>
      <c r="H136" s="143">
        <v>276.64999999999998</v>
      </c>
      <c r="I136" s="144">
        <v>0</v>
      </c>
      <c r="J136" s="144">
        <f t="shared" si="0"/>
        <v>0</v>
      </c>
      <c r="K136" s="145"/>
      <c r="L136" s="27"/>
      <c r="M136" s="146" t="s">
        <v>1</v>
      </c>
      <c r="N136" s="147" t="s">
        <v>35</v>
      </c>
      <c r="O136" s="148">
        <v>0.14699999999999999</v>
      </c>
      <c r="P136" s="148">
        <f t="shared" si="1"/>
        <v>40.667549999999991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116</v>
      </c>
      <c r="AT136" s="150" t="s">
        <v>112</v>
      </c>
      <c r="AU136" s="150" t="s">
        <v>117</v>
      </c>
      <c r="AY136" s="14" t="s">
        <v>110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117</v>
      </c>
      <c r="BK136" s="151">
        <f t="shared" si="9"/>
        <v>0</v>
      </c>
      <c r="BL136" s="14" t="s">
        <v>116</v>
      </c>
      <c r="BM136" s="150" t="s">
        <v>271</v>
      </c>
    </row>
    <row r="137" spans="1:65" s="2" customFormat="1" ht="24.2" customHeight="1">
      <c r="A137" s="26"/>
      <c r="B137" s="138"/>
      <c r="C137" s="139" t="s">
        <v>164</v>
      </c>
      <c r="D137" s="139" t="s">
        <v>112</v>
      </c>
      <c r="E137" s="140" t="s">
        <v>455</v>
      </c>
      <c r="F137" s="141" t="s">
        <v>456</v>
      </c>
      <c r="G137" s="142" t="s">
        <v>115</v>
      </c>
      <c r="H137" s="143">
        <v>653.73</v>
      </c>
      <c r="I137" s="144">
        <v>0</v>
      </c>
      <c r="J137" s="144">
        <f t="shared" si="0"/>
        <v>0</v>
      </c>
      <c r="K137" s="145"/>
      <c r="L137" s="27"/>
      <c r="M137" s="146" t="s">
        <v>1</v>
      </c>
      <c r="N137" s="147" t="s">
        <v>35</v>
      </c>
      <c r="O137" s="148">
        <v>0.249</v>
      </c>
      <c r="P137" s="148">
        <f t="shared" si="1"/>
        <v>162.77877000000001</v>
      </c>
      <c r="Q137" s="148">
        <v>2.8197E-2</v>
      </c>
      <c r="R137" s="148">
        <f t="shared" si="2"/>
        <v>18.433224809999999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116</v>
      </c>
      <c r="AT137" s="150" t="s">
        <v>112</v>
      </c>
      <c r="AU137" s="150" t="s">
        <v>117</v>
      </c>
      <c r="AY137" s="14" t="s">
        <v>110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117</v>
      </c>
      <c r="BK137" s="151">
        <f t="shared" si="9"/>
        <v>0</v>
      </c>
      <c r="BL137" s="14" t="s">
        <v>116</v>
      </c>
      <c r="BM137" s="150" t="s">
        <v>279</v>
      </c>
    </row>
    <row r="138" spans="1:65" s="2" customFormat="1" ht="24.2" customHeight="1">
      <c r="A138" s="26"/>
      <c r="B138" s="138"/>
      <c r="C138" s="139" t="s">
        <v>120</v>
      </c>
      <c r="D138" s="139" t="s">
        <v>112</v>
      </c>
      <c r="E138" s="140" t="s">
        <v>457</v>
      </c>
      <c r="F138" s="141" t="s">
        <v>458</v>
      </c>
      <c r="G138" s="142" t="s">
        <v>115</v>
      </c>
      <c r="H138" s="143">
        <v>1281.57</v>
      </c>
      <c r="I138" s="144">
        <v>0</v>
      </c>
      <c r="J138" s="144">
        <f t="shared" si="0"/>
        <v>0</v>
      </c>
      <c r="K138" s="145"/>
      <c r="L138" s="27"/>
      <c r="M138" s="146" t="s">
        <v>1</v>
      </c>
      <c r="N138" s="147" t="s">
        <v>35</v>
      </c>
      <c r="O138" s="148">
        <v>0.48299999999999998</v>
      </c>
      <c r="P138" s="148">
        <f t="shared" si="1"/>
        <v>618.99830999999995</v>
      </c>
      <c r="Q138" s="148">
        <v>8.4999999999999995E-4</v>
      </c>
      <c r="R138" s="148">
        <f t="shared" si="2"/>
        <v>1.0893344999999999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116</v>
      </c>
      <c r="AT138" s="150" t="s">
        <v>112</v>
      </c>
      <c r="AU138" s="150" t="s">
        <v>117</v>
      </c>
      <c r="AY138" s="14" t="s">
        <v>110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117</v>
      </c>
      <c r="BK138" s="151">
        <f t="shared" si="9"/>
        <v>0</v>
      </c>
      <c r="BL138" s="14" t="s">
        <v>116</v>
      </c>
      <c r="BM138" s="150" t="s">
        <v>459</v>
      </c>
    </row>
    <row r="139" spans="1:65" s="2" customFormat="1" ht="24.2" customHeight="1">
      <c r="A139" s="26"/>
      <c r="B139" s="138"/>
      <c r="C139" s="139" t="s">
        <v>172</v>
      </c>
      <c r="D139" s="139" t="s">
        <v>112</v>
      </c>
      <c r="E139" s="140" t="s">
        <v>460</v>
      </c>
      <c r="F139" s="141" t="s">
        <v>461</v>
      </c>
      <c r="G139" s="142" t="s">
        <v>115</v>
      </c>
      <c r="H139" s="143">
        <v>653.73</v>
      </c>
      <c r="I139" s="144">
        <v>0</v>
      </c>
      <c r="J139" s="144">
        <f t="shared" si="0"/>
        <v>0</v>
      </c>
      <c r="K139" s="145"/>
      <c r="L139" s="27"/>
      <c r="M139" s="146" t="s">
        <v>1</v>
      </c>
      <c r="N139" s="147" t="s">
        <v>35</v>
      </c>
      <c r="O139" s="148">
        <v>0.188</v>
      </c>
      <c r="P139" s="148">
        <f t="shared" si="1"/>
        <v>122.90124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116</v>
      </c>
      <c r="AT139" s="150" t="s">
        <v>112</v>
      </c>
      <c r="AU139" s="150" t="s">
        <v>117</v>
      </c>
      <c r="AY139" s="14" t="s">
        <v>110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117</v>
      </c>
      <c r="BK139" s="151">
        <f t="shared" si="9"/>
        <v>0</v>
      </c>
      <c r="BL139" s="14" t="s">
        <v>116</v>
      </c>
      <c r="BM139" s="150" t="s">
        <v>295</v>
      </c>
    </row>
    <row r="140" spans="1:65" s="2" customFormat="1" ht="24.2" customHeight="1">
      <c r="A140" s="26"/>
      <c r="B140" s="138"/>
      <c r="C140" s="139" t="s">
        <v>124</v>
      </c>
      <c r="D140" s="139" t="s">
        <v>112</v>
      </c>
      <c r="E140" s="140" t="s">
        <v>462</v>
      </c>
      <c r="F140" s="141" t="s">
        <v>463</v>
      </c>
      <c r="G140" s="142" t="s">
        <v>115</v>
      </c>
      <c r="H140" s="143">
        <v>1281.57</v>
      </c>
      <c r="I140" s="144">
        <v>0</v>
      </c>
      <c r="J140" s="144">
        <f t="shared" si="0"/>
        <v>0</v>
      </c>
      <c r="K140" s="145"/>
      <c r="L140" s="27"/>
      <c r="M140" s="146" t="s">
        <v>1</v>
      </c>
      <c r="N140" s="147" t="s">
        <v>35</v>
      </c>
      <c r="O140" s="148">
        <v>0.31</v>
      </c>
      <c r="P140" s="148">
        <f t="shared" si="1"/>
        <v>397.2867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116</v>
      </c>
      <c r="AT140" s="150" t="s">
        <v>112</v>
      </c>
      <c r="AU140" s="150" t="s">
        <v>117</v>
      </c>
      <c r="AY140" s="14" t="s">
        <v>110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117</v>
      </c>
      <c r="BK140" s="151">
        <f t="shared" si="9"/>
        <v>0</v>
      </c>
      <c r="BL140" s="14" t="s">
        <v>116</v>
      </c>
      <c r="BM140" s="150" t="s">
        <v>464</v>
      </c>
    </row>
    <row r="141" spans="1:65" s="2" customFormat="1" ht="24.2" customHeight="1">
      <c r="A141" s="26"/>
      <c r="B141" s="138"/>
      <c r="C141" s="139" t="s">
        <v>180</v>
      </c>
      <c r="D141" s="139" t="s">
        <v>112</v>
      </c>
      <c r="E141" s="140" t="s">
        <v>465</v>
      </c>
      <c r="F141" s="141" t="s">
        <v>158</v>
      </c>
      <c r="G141" s="142" t="s">
        <v>150</v>
      </c>
      <c r="H141" s="143">
        <v>1076.2</v>
      </c>
      <c r="I141" s="144">
        <v>0</v>
      </c>
      <c r="J141" s="144">
        <f t="shared" si="0"/>
        <v>0</v>
      </c>
      <c r="K141" s="145"/>
      <c r="L141" s="27"/>
      <c r="M141" s="146" t="s">
        <v>1</v>
      </c>
      <c r="N141" s="147" t="s">
        <v>35</v>
      </c>
      <c r="O141" s="148">
        <v>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116</v>
      </c>
      <c r="AT141" s="150" t="s">
        <v>112</v>
      </c>
      <c r="AU141" s="150" t="s">
        <v>117</v>
      </c>
      <c r="AY141" s="14" t="s">
        <v>110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117</v>
      </c>
      <c r="BK141" s="151">
        <f t="shared" si="9"/>
        <v>0</v>
      </c>
      <c r="BL141" s="14" t="s">
        <v>116</v>
      </c>
      <c r="BM141" s="150" t="s">
        <v>466</v>
      </c>
    </row>
    <row r="142" spans="1:65" s="2" customFormat="1" ht="14.45" customHeight="1">
      <c r="A142" s="26"/>
      <c r="B142" s="138"/>
      <c r="C142" s="139" t="s">
        <v>128</v>
      </c>
      <c r="D142" s="139" t="s">
        <v>112</v>
      </c>
      <c r="E142" s="140" t="s">
        <v>467</v>
      </c>
      <c r="F142" s="141" t="s">
        <v>468</v>
      </c>
      <c r="G142" s="142" t="s">
        <v>150</v>
      </c>
      <c r="H142" s="143">
        <v>1076.2</v>
      </c>
      <c r="I142" s="144">
        <v>0</v>
      </c>
      <c r="J142" s="144">
        <f t="shared" si="0"/>
        <v>0</v>
      </c>
      <c r="K142" s="145"/>
      <c r="L142" s="27"/>
      <c r="M142" s="146" t="s">
        <v>1</v>
      </c>
      <c r="N142" s="147" t="s">
        <v>35</v>
      </c>
      <c r="O142" s="148">
        <v>8.9999999999999993E-3</v>
      </c>
      <c r="P142" s="148">
        <f t="shared" si="1"/>
        <v>9.6858000000000004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116</v>
      </c>
      <c r="AT142" s="150" t="s">
        <v>112</v>
      </c>
      <c r="AU142" s="150" t="s">
        <v>117</v>
      </c>
      <c r="AY142" s="14" t="s">
        <v>110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117</v>
      </c>
      <c r="BK142" s="151">
        <f t="shared" si="9"/>
        <v>0</v>
      </c>
      <c r="BL142" s="14" t="s">
        <v>116</v>
      </c>
      <c r="BM142" s="150" t="s">
        <v>171</v>
      </c>
    </row>
    <row r="143" spans="1:65" s="2" customFormat="1" ht="24.2" customHeight="1">
      <c r="A143" s="26"/>
      <c r="B143" s="138"/>
      <c r="C143" s="139" t="s">
        <v>188</v>
      </c>
      <c r="D143" s="139" t="s">
        <v>112</v>
      </c>
      <c r="E143" s="140" t="s">
        <v>165</v>
      </c>
      <c r="F143" s="141" t="s">
        <v>166</v>
      </c>
      <c r="G143" s="142" t="s">
        <v>167</v>
      </c>
      <c r="H143" s="143">
        <v>1614.3</v>
      </c>
      <c r="I143" s="144">
        <v>0</v>
      </c>
      <c r="J143" s="144">
        <f t="shared" si="0"/>
        <v>0</v>
      </c>
      <c r="K143" s="145"/>
      <c r="L143" s="27"/>
      <c r="M143" s="146" t="s">
        <v>1</v>
      </c>
      <c r="N143" s="147" t="s">
        <v>35</v>
      </c>
      <c r="O143" s="148">
        <v>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116</v>
      </c>
      <c r="AT143" s="150" t="s">
        <v>112</v>
      </c>
      <c r="AU143" s="150" t="s">
        <v>117</v>
      </c>
      <c r="AY143" s="14" t="s">
        <v>110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117</v>
      </c>
      <c r="BK143" s="151">
        <f t="shared" si="9"/>
        <v>0</v>
      </c>
      <c r="BL143" s="14" t="s">
        <v>116</v>
      </c>
      <c r="BM143" s="150" t="s">
        <v>469</v>
      </c>
    </row>
    <row r="144" spans="1:65" s="2" customFormat="1" ht="14.45" customHeight="1">
      <c r="A144" s="26"/>
      <c r="B144" s="138"/>
      <c r="C144" s="139" t="s">
        <v>7</v>
      </c>
      <c r="D144" s="139" t="s">
        <v>112</v>
      </c>
      <c r="E144" s="140" t="s">
        <v>470</v>
      </c>
      <c r="F144" s="141" t="s">
        <v>170</v>
      </c>
      <c r="G144" s="142" t="s">
        <v>150</v>
      </c>
      <c r="H144" s="143">
        <v>749.67</v>
      </c>
      <c r="I144" s="144">
        <v>0</v>
      </c>
      <c r="J144" s="144">
        <f t="shared" si="0"/>
        <v>0</v>
      </c>
      <c r="K144" s="145"/>
      <c r="L144" s="27"/>
      <c r="M144" s="146" t="s">
        <v>1</v>
      </c>
      <c r="N144" s="147" t="s">
        <v>35</v>
      </c>
      <c r="O144" s="148">
        <v>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116</v>
      </c>
      <c r="AT144" s="150" t="s">
        <v>112</v>
      </c>
      <c r="AU144" s="150" t="s">
        <v>117</v>
      </c>
      <c r="AY144" s="14" t="s">
        <v>110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117</v>
      </c>
      <c r="BK144" s="151">
        <f t="shared" si="9"/>
        <v>0</v>
      </c>
      <c r="BL144" s="14" t="s">
        <v>116</v>
      </c>
      <c r="BM144" s="150" t="s">
        <v>471</v>
      </c>
    </row>
    <row r="145" spans="1:65" s="2" customFormat="1" ht="14.45" customHeight="1">
      <c r="A145" s="26"/>
      <c r="B145" s="138"/>
      <c r="C145" s="152" t="s">
        <v>196</v>
      </c>
      <c r="D145" s="152" t="s">
        <v>173</v>
      </c>
      <c r="E145" s="153" t="s">
        <v>174</v>
      </c>
      <c r="F145" s="154" t="s">
        <v>175</v>
      </c>
      <c r="G145" s="155" t="s">
        <v>167</v>
      </c>
      <c r="H145" s="156">
        <v>1274.43</v>
      </c>
      <c r="I145" s="144">
        <v>0</v>
      </c>
      <c r="J145" s="157">
        <f t="shared" si="0"/>
        <v>0</v>
      </c>
      <c r="K145" s="158"/>
      <c r="L145" s="159"/>
      <c r="M145" s="160" t="s">
        <v>1</v>
      </c>
      <c r="N145" s="161" t="s">
        <v>35</v>
      </c>
      <c r="O145" s="148">
        <v>0</v>
      </c>
      <c r="P145" s="148">
        <f t="shared" si="1"/>
        <v>0</v>
      </c>
      <c r="Q145" s="148">
        <v>1</v>
      </c>
      <c r="R145" s="148">
        <f t="shared" si="2"/>
        <v>1274.43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143</v>
      </c>
      <c r="AT145" s="150" t="s">
        <v>173</v>
      </c>
      <c r="AU145" s="150" t="s">
        <v>117</v>
      </c>
      <c r="AY145" s="14" t="s">
        <v>110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117</v>
      </c>
      <c r="BK145" s="151">
        <f t="shared" si="9"/>
        <v>0</v>
      </c>
      <c r="BL145" s="14" t="s">
        <v>116</v>
      </c>
      <c r="BM145" s="150" t="s">
        <v>472</v>
      </c>
    </row>
    <row r="146" spans="1:65" s="2" customFormat="1" ht="14.45" customHeight="1">
      <c r="A146" s="26"/>
      <c r="B146" s="138"/>
      <c r="C146" s="139" t="s">
        <v>133</v>
      </c>
      <c r="D146" s="139" t="s">
        <v>112</v>
      </c>
      <c r="E146" s="140" t="s">
        <v>473</v>
      </c>
      <c r="F146" s="141" t="s">
        <v>474</v>
      </c>
      <c r="G146" s="142" t="s">
        <v>150</v>
      </c>
      <c r="H146" s="143">
        <v>254.71</v>
      </c>
      <c r="I146" s="144">
        <v>0</v>
      </c>
      <c r="J146" s="144">
        <f t="shared" si="0"/>
        <v>0</v>
      </c>
      <c r="K146" s="145"/>
      <c r="L146" s="27"/>
      <c r="M146" s="146" t="s">
        <v>1</v>
      </c>
      <c r="N146" s="147" t="s">
        <v>35</v>
      </c>
      <c r="O146" s="148">
        <v>1.5009999999999999</v>
      </c>
      <c r="P146" s="148">
        <f t="shared" si="1"/>
        <v>382.31970999999999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116</v>
      </c>
      <c r="AT146" s="150" t="s">
        <v>112</v>
      </c>
      <c r="AU146" s="150" t="s">
        <v>117</v>
      </c>
      <c r="AY146" s="14" t="s">
        <v>110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117</v>
      </c>
      <c r="BK146" s="151">
        <f t="shared" si="9"/>
        <v>0</v>
      </c>
      <c r="BL146" s="14" t="s">
        <v>116</v>
      </c>
      <c r="BM146" s="150" t="s">
        <v>475</v>
      </c>
    </row>
    <row r="147" spans="1:65" s="2" customFormat="1" ht="14.45" customHeight="1">
      <c r="A147" s="26"/>
      <c r="B147" s="138"/>
      <c r="C147" s="152" t="s">
        <v>203</v>
      </c>
      <c r="D147" s="152" t="s">
        <v>173</v>
      </c>
      <c r="E147" s="153" t="s">
        <v>181</v>
      </c>
      <c r="F147" s="154" t="s">
        <v>182</v>
      </c>
      <c r="G147" s="155" t="s">
        <v>167</v>
      </c>
      <c r="H147" s="156">
        <v>431.78100000000001</v>
      </c>
      <c r="I147" s="144">
        <v>0</v>
      </c>
      <c r="J147" s="157">
        <f t="shared" si="0"/>
        <v>0</v>
      </c>
      <c r="K147" s="158"/>
      <c r="L147" s="159"/>
      <c r="M147" s="160" t="s">
        <v>1</v>
      </c>
      <c r="N147" s="161" t="s">
        <v>35</v>
      </c>
      <c r="O147" s="148">
        <v>0</v>
      </c>
      <c r="P147" s="148">
        <f t="shared" si="1"/>
        <v>0</v>
      </c>
      <c r="Q147" s="148">
        <v>1</v>
      </c>
      <c r="R147" s="148">
        <f t="shared" si="2"/>
        <v>431.78100000000001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143</v>
      </c>
      <c r="AT147" s="150" t="s">
        <v>173</v>
      </c>
      <c r="AU147" s="150" t="s">
        <v>117</v>
      </c>
      <c r="AY147" s="14" t="s">
        <v>110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117</v>
      </c>
      <c r="BK147" s="151">
        <f t="shared" si="9"/>
        <v>0</v>
      </c>
      <c r="BL147" s="14" t="s">
        <v>116</v>
      </c>
      <c r="BM147" s="150" t="s">
        <v>476</v>
      </c>
    </row>
    <row r="148" spans="1:65" s="12" customFormat="1" ht="22.7" customHeight="1">
      <c r="B148" s="126"/>
      <c r="D148" s="127" t="s">
        <v>68</v>
      </c>
      <c r="E148" s="136" t="s">
        <v>116</v>
      </c>
      <c r="F148" s="136" t="s">
        <v>184</v>
      </c>
      <c r="J148" s="137">
        <f>BK148</f>
        <v>0</v>
      </c>
      <c r="L148" s="126"/>
      <c r="M148" s="130"/>
      <c r="N148" s="131"/>
      <c r="O148" s="131"/>
      <c r="P148" s="132">
        <f>SUM(P149:P150)</f>
        <v>71.556820000000002</v>
      </c>
      <c r="Q148" s="131"/>
      <c r="R148" s="132">
        <f>SUM(R149:R150)</f>
        <v>94.003354599999994</v>
      </c>
      <c r="S148" s="131"/>
      <c r="T148" s="133">
        <f>SUM(T149:T150)</f>
        <v>0</v>
      </c>
      <c r="AR148" s="127" t="s">
        <v>77</v>
      </c>
      <c r="AT148" s="134" t="s">
        <v>68</v>
      </c>
      <c r="AU148" s="134" t="s">
        <v>77</v>
      </c>
      <c r="AY148" s="127" t="s">
        <v>110</v>
      </c>
      <c r="BK148" s="135">
        <f>SUM(BK149:BK150)</f>
        <v>0</v>
      </c>
    </row>
    <row r="149" spans="1:65" s="2" customFormat="1" ht="24.2" customHeight="1">
      <c r="A149" s="26"/>
      <c r="B149" s="138"/>
      <c r="C149" s="139" t="s">
        <v>138</v>
      </c>
      <c r="D149" s="139" t="s">
        <v>112</v>
      </c>
      <c r="E149" s="140" t="s">
        <v>477</v>
      </c>
      <c r="F149" s="141" t="s">
        <v>478</v>
      </c>
      <c r="G149" s="142" t="s">
        <v>150</v>
      </c>
      <c r="H149" s="143">
        <v>49.07</v>
      </c>
      <c r="I149" s="144">
        <v>0</v>
      </c>
      <c r="J149" s="144">
        <f>ROUND(I149*H149,2)</f>
        <v>0</v>
      </c>
      <c r="K149" s="145"/>
      <c r="L149" s="27"/>
      <c r="M149" s="146" t="s">
        <v>1</v>
      </c>
      <c r="N149" s="147" t="s">
        <v>35</v>
      </c>
      <c r="O149" s="148">
        <v>1.246</v>
      </c>
      <c r="P149" s="148">
        <f>O149*H149</f>
        <v>61.141219999999997</v>
      </c>
      <c r="Q149" s="148">
        <v>1.8907799999999999</v>
      </c>
      <c r="R149" s="148">
        <f>Q149*H149</f>
        <v>92.780574599999994</v>
      </c>
      <c r="S149" s="148">
        <v>0</v>
      </c>
      <c r="T149" s="149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116</v>
      </c>
      <c r="AT149" s="150" t="s">
        <v>112</v>
      </c>
      <c r="AU149" s="150" t="s">
        <v>117</v>
      </c>
      <c r="AY149" s="14" t="s">
        <v>110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4" t="s">
        <v>117</v>
      </c>
      <c r="BK149" s="151">
        <f>ROUND(I149*H149,2)</f>
        <v>0</v>
      </c>
      <c r="BL149" s="14" t="s">
        <v>116</v>
      </c>
      <c r="BM149" s="150" t="s">
        <v>194</v>
      </c>
    </row>
    <row r="150" spans="1:65" s="2" customFormat="1" ht="24.2" customHeight="1">
      <c r="A150" s="26"/>
      <c r="B150" s="138"/>
      <c r="C150" s="139" t="s">
        <v>210</v>
      </c>
      <c r="D150" s="139" t="s">
        <v>112</v>
      </c>
      <c r="E150" s="140" t="s">
        <v>479</v>
      </c>
      <c r="F150" s="141" t="s">
        <v>480</v>
      </c>
      <c r="G150" s="142" t="s">
        <v>246</v>
      </c>
      <c r="H150" s="143">
        <v>13</v>
      </c>
      <c r="I150" s="144">
        <v>0</v>
      </c>
      <c r="J150" s="144">
        <f>ROUND(I150*H150,2)</f>
        <v>0</v>
      </c>
      <c r="K150" s="145"/>
      <c r="L150" s="27"/>
      <c r="M150" s="146" t="s">
        <v>1</v>
      </c>
      <c r="N150" s="147" t="s">
        <v>35</v>
      </c>
      <c r="O150" s="148">
        <v>0.80120000000000002</v>
      </c>
      <c r="P150" s="148">
        <f>O150*H150</f>
        <v>10.4156</v>
      </c>
      <c r="Q150" s="148">
        <v>9.4060000000000005E-2</v>
      </c>
      <c r="R150" s="148">
        <f>Q150*H150</f>
        <v>1.22278</v>
      </c>
      <c r="S150" s="148">
        <v>0</v>
      </c>
      <c r="T150" s="149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116</v>
      </c>
      <c r="AT150" s="150" t="s">
        <v>112</v>
      </c>
      <c r="AU150" s="150" t="s">
        <v>117</v>
      </c>
      <c r="AY150" s="14" t="s">
        <v>110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4" t="s">
        <v>117</v>
      </c>
      <c r="BK150" s="151">
        <f>ROUND(I150*H150,2)</f>
        <v>0</v>
      </c>
      <c r="BL150" s="14" t="s">
        <v>116</v>
      </c>
      <c r="BM150" s="150" t="s">
        <v>389</v>
      </c>
    </row>
    <row r="151" spans="1:65" s="12" customFormat="1" ht="22.7" customHeight="1">
      <c r="B151" s="126"/>
      <c r="D151" s="127" t="s">
        <v>68</v>
      </c>
      <c r="E151" s="136" t="s">
        <v>129</v>
      </c>
      <c r="F151" s="136" t="s">
        <v>195</v>
      </c>
      <c r="J151" s="137">
        <f>BK151</f>
        <v>0</v>
      </c>
      <c r="L151" s="126"/>
      <c r="M151" s="130"/>
      <c r="N151" s="131"/>
      <c r="O151" s="131"/>
      <c r="P151" s="132">
        <f>SUM(P152:P156)</f>
        <v>84.283627999999993</v>
      </c>
      <c r="Q151" s="131"/>
      <c r="R151" s="132">
        <f>SUM(R152:R156)</f>
        <v>465.98180200000002</v>
      </c>
      <c r="S151" s="131"/>
      <c r="T151" s="133">
        <f>SUM(T152:T156)</f>
        <v>0</v>
      </c>
      <c r="AR151" s="127" t="s">
        <v>77</v>
      </c>
      <c r="AT151" s="134" t="s">
        <v>68</v>
      </c>
      <c r="AU151" s="134" t="s">
        <v>77</v>
      </c>
      <c r="AY151" s="127" t="s">
        <v>110</v>
      </c>
      <c r="BK151" s="135">
        <f>SUM(BK152:BK156)</f>
        <v>0</v>
      </c>
    </row>
    <row r="152" spans="1:65" s="2" customFormat="1" ht="24.2" customHeight="1">
      <c r="A152" s="26"/>
      <c r="B152" s="138"/>
      <c r="C152" s="139" t="s">
        <v>142</v>
      </c>
      <c r="D152" s="139" t="s">
        <v>112</v>
      </c>
      <c r="E152" s="140" t="s">
        <v>197</v>
      </c>
      <c r="F152" s="141" t="s">
        <v>198</v>
      </c>
      <c r="G152" s="142" t="s">
        <v>115</v>
      </c>
      <c r="H152" s="143">
        <v>414.7</v>
      </c>
      <c r="I152" s="144">
        <v>0</v>
      </c>
      <c r="J152" s="144">
        <f>ROUND(I152*H152,2)</f>
        <v>0</v>
      </c>
      <c r="K152" s="145"/>
      <c r="L152" s="27"/>
      <c r="M152" s="146" t="s">
        <v>1</v>
      </c>
      <c r="N152" s="147" t="s">
        <v>35</v>
      </c>
      <c r="O152" s="148">
        <v>2.7119999999999998E-2</v>
      </c>
      <c r="P152" s="148">
        <f>O152*H152</f>
        <v>11.246663999999999</v>
      </c>
      <c r="Q152" s="148">
        <v>0.37080000000000002</v>
      </c>
      <c r="R152" s="148">
        <f>Q152*H152</f>
        <v>153.77076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116</v>
      </c>
      <c r="AT152" s="150" t="s">
        <v>112</v>
      </c>
      <c r="AU152" s="150" t="s">
        <v>117</v>
      </c>
      <c r="AY152" s="14" t="s">
        <v>110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117</v>
      </c>
      <c r="BK152" s="151">
        <f>ROUND(I152*H152,2)</f>
        <v>0</v>
      </c>
      <c r="BL152" s="14" t="s">
        <v>116</v>
      </c>
      <c r="BM152" s="150" t="s">
        <v>481</v>
      </c>
    </row>
    <row r="153" spans="1:65" s="2" customFormat="1" ht="24.2" customHeight="1">
      <c r="A153" s="26"/>
      <c r="B153" s="138"/>
      <c r="C153" s="139" t="s">
        <v>219</v>
      </c>
      <c r="D153" s="139" t="s">
        <v>112</v>
      </c>
      <c r="E153" s="140" t="s">
        <v>200</v>
      </c>
      <c r="F153" s="141" t="s">
        <v>201</v>
      </c>
      <c r="G153" s="142" t="s">
        <v>115</v>
      </c>
      <c r="H153" s="143">
        <v>414.7</v>
      </c>
      <c r="I153" s="144">
        <v>0</v>
      </c>
      <c r="J153" s="144">
        <f>ROUND(I153*H153,2)</f>
        <v>0</v>
      </c>
      <c r="K153" s="145"/>
      <c r="L153" s="27"/>
      <c r="M153" s="146" t="s">
        <v>1</v>
      </c>
      <c r="N153" s="147" t="s">
        <v>35</v>
      </c>
      <c r="O153" s="148">
        <v>7.6999999999999999E-2</v>
      </c>
      <c r="P153" s="148">
        <f>O153*H153</f>
        <v>31.931899999999999</v>
      </c>
      <c r="Q153" s="148">
        <v>0.15826000000000001</v>
      </c>
      <c r="R153" s="148">
        <f>Q153*H153</f>
        <v>65.63042200000001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116</v>
      </c>
      <c r="AT153" s="150" t="s">
        <v>112</v>
      </c>
      <c r="AU153" s="150" t="s">
        <v>117</v>
      </c>
      <c r="AY153" s="14" t="s">
        <v>110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117</v>
      </c>
      <c r="BK153" s="151">
        <f>ROUND(I153*H153,2)</f>
        <v>0</v>
      </c>
      <c r="BL153" s="14" t="s">
        <v>116</v>
      </c>
      <c r="BM153" s="150" t="s">
        <v>482</v>
      </c>
    </row>
    <row r="154" spans="1:65" s="2" customFormat="1" ht="37.700000000000003" customHeight="1">
      <c r="A154" s="26"/>
      <c r="B154" s="138"/>
      <c r="C154" s="139" t="s">
        <v>146</v>
      </c>
      <c r="D154" s="139" t="s">
        <v>112</v>
      </c>
      <c r="E154" s="140" t="s">
        <v>204</v>
      </c>
      <c r="F154" s="141" t="s">
        <v>205</v>
      </c>
      <c r="G154" s="142" t="s">
        <v>115</v>
      </c>
      <c r="H154" s="143">
        <v>414.7</v>
      </c>
      <c r="I154" s="144">
        <v>0</v>
      </c>
      <c r="J154" s="144">
        <f>ROUND(I154*H154,2)</f>
        <v>0</v>
      </c>
      <c r="K154" s="145"/>
      <c r="L154" s="27"/>
      <c r="M154" s="146" t="s">
        <v>1</v>
      </c>
      <c r="N154" s="147" t="s">
        <v>35</v>
      </c>
      <c r="O154" s="148">
        <v>2.512E-2</v>
      </c>
      <c r="P154" s="148">
        <f>O154*H154</f>
        <v>10.417263999999999</v>
      </c>
      <c r="Q154" s="148">
        <v>0.47885</v>
      </c>
      <c r="R154" s="148">
        <f>Q154*H154</f>
        <v>198.579095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116</v>
      </c>
      <c r="AT154" s="150" t="s">
        <v>112</v>
      </c>
      <c r="AU154" s="150" t="s">
        <v>117</v>
      </c>
      <c r="AY154" s="14" t="s">
        <v>110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4" t="s">
        <v>117</v>
      </c>
      <c r="BK154" s="151">
        <f>ROUND(I154*H154,2)</f>
        <v>0</v>
      </c>
      <c r="BL154" s="14" t="s">
        <v>116</v>
      </c>
      <c r="BM154" s="150" t="s">
        <v>483</v>
      </c>
    </row>
    <row r="155" spans="1:65" s="2" customFormat="1" ht="24.2" customHeight="1">
      <c r="A155" s="26"/>
      <c r="B155" s="138"/>
      <c r="C155" s="139" t="s">
        <v>226</v>
      </c>
      <c r="D155" s="139" t="s">
        <v>112</v>
      </c>
      <c r="E155" s="140" t="s">
        <v>207</v>
      </c>
      <c r="F155" s="141" t="s">
        <v>208</v>
      </c>
      <c r="G155" s="142" t="s">
        <v>115</v>
      </c>
      <c r="H155" s="143">
        <v>829.4</v>
      </c>
      <c r="I155" s="144">
        <v>0</v>
      </c>
      <c r="J155" s="144">
        <f>ROUND(I155*H155,2)</f>
        <v>0</v>
      </c>
      <c r="K155" s="145"/>
      <c r="L155" s="27"/>
      <c r="M155" s="146" t="s">
        <v>1</v>
      </c>
      <c r="N155" s="147" t="s">
        <v>35</v>
      </c>
      <c r="O155" s="148">
        <v>4.0000000000000001E-3</v>
      </c>
      <c r="P155" s="148">
        <f>O155*H155</f>
        <v>3.3176000000000001</v>
      </c>
      <c r="Q155" s="148">
        <v>6.0099999999999997E-3</v>
      </c>
      <c r="R155" s="148">
        <f>Q155*H155</f>
        <v>4.9846939999999993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116</v>
      </c>
      <c r="AT155" s="150" t="s">
        <v>112</v>
      </c>
      <c r="AU155" s="150" t="s">
        <v>117</v>
      </c>
      <c r="AY155" s="14" t="s">
        <v>110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4" t="s">
        <v>117</v>
      </c>
      <c r="BK155" s="151">
        <f>ROUND(I155*H155,2)</f>
        <v>0</v>
      </c>
      <c r="BL155" s="14" t="s">
        <v>116</v>
      </c>
      <c r="BM155" s="150" t="s">
        <v>415</v>
      </c>
    </row>
    <row r="156" spans="1:65" s="2" customFormat="1" ht="24.2" customHeight="1">
      <c r="A156" s="26"/>
      <c r="B156" s="138"/>
      <c r="C156" s="139" t="s">
        <v>231</v>
      </c>
      <c r="D156" s="139" t="s">
        <v>112</v>
      </c>
      <c r="E156" s="140" t="s">
        <v>211</v>
      </c>
      <c r="F156" s="141" t="s">
        <v>212</v>
      </c>
      <c r="G156" s="142" t="s">
        <v>115</v>
      </c>
      <c r="H156" s="143">
        <v>414.7</v>
      </c>
      <c r="I156" s="144">
        <v>0</v>
      </c>
      <c r="J156" s="144">
        <f>ROUND(I156*H156,2)</f>
        <v>0</v>
      </c>
      <c r="K156" s="145"/>
      <c r="L156" s="27"/>
      <c r="M156" s="146" t="s">
        <v>1</v>
      </c>
      <c r="N156" s="147" t="s">
        <v>35</v>
      </c>
      <c r="O156" s="148">
        <v>6.6000000000000003E-2</v>
      </c>
      <c r="P156" s="148">
        <f>O156*H156</f>
        <v>27.370200000000001</v>
      </c>
      <c r="Q156" s="148">
        <v>0.10373</v>
      </c>
      <c r="R156" s="148">
        <f>Q156*H156</f>
        <v>43.016831000000003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116</v>
      </c>
      <c r="AT156" s="150" t="s">
        <v>112</v>
      </c>
      <c r="AU156" s="150" t="s">
        <v>117</v>
      </c>
      <c r="AY156" s="14" t="s">
        <v>110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117</v>
      </c>
      <c r="BK156" s="151">
        <f>ROUND(I156*H156,2)</f>
        <v>0</v>
      </c>
      <c r="BL156" s="14" t="s">
        <v>116</v>
      </c>
      <c r="BM156" s="150" t="s">
        <v>484</v>
      </c>
    </row>
    <row r="157" spans="1:65" s="12" customFormat="1" ht="22.7" customHeight="1">
      <c r="B157" s="126"/>
      <c r="D157" s="127" t="s">
        <v>68</v>
      </c>
      <c r="E157" s="136" t="s">
        <v>143</v>
      </c>
      <c r="F157" s="136" t="s">
        <v>214</v>
      </c>
      <c r="J157" s="137">
        <f>BK157</f>
        <v>0</v>
      </c>
      <c r="L157" s="126"/>
      <c r="M157" s="130"/>
      <c r="N157" s="131"/>
      <c r="O157" s="131"/>
      <c r="P157" s="132">
        <f>SUM(P158:P182)</f>
        <v>112.651</v>
      </c>
      <c r="Q157" s="131"/>
      <c r="R157" s="132">
        <f>SUM(R158:R182)</f>
        <v>11.621835600000001</v>
      </c>
      <c r="S157" s="131"/>
      <c r="T157" s="133">
        <f>SUM(T158:T182)</f>
        <v>0</v>
      </c>
      <c r="AR157" s="127" t="s">
        <v>77</v>
      </c>
      <c r="AT157" s="134" t="s">
        <v>68</v>
      </c>
      <c r="AU157" s="134" t="s">
        <v>77</v>
      </c>
      <c r="AY157" s="127" t="s">
        <v>110</v>
      </c>
      <c r="BK157" s="135">
        <f>SUM(BK158:BK182)</f>
        <v>0</v>
      </c>
    </row>
    <row r="158" spans="1:65" s="2" customFormat="1" ht="24.2" customHeight="1">
      <c r="A158" s="26"/>
      <c r="B158" s="138"/>
      <c r="C158" s="139" t="s">
        <v>236</v>
      </c>
      <c r="D158" s="139" t="s">
        <v>112</v>
      </c>
      <c r="E158" s="140" t="s">
        <v>485</v>
      </c>
      <c r="F158" s="141" t="s">
        <v>486</v>
      </c>
      <c r="G158" s="142" t="s">
        <v>127</v>
      </c>
      <c r="H158" s="143">
        <v>377</v>
      </c>
      <c r="I158" s="144">
        <v>0</v>
      </c>
      <c r="J158" s="144">
        <f t="shared" ref="J158:J182" si="10">ROUND(I158*H158,2)</f>
        <v>0</v>
      </c>
      <c r="K158" s="145"/>
      <c r="L158" s="27"/>
      <c r="M158" s="146" t="s">
        <v>1</v>
      </c>
      <c r="N158" s="147" t="s">
        <v>35</v>
      </c>
      <c r="O158" s="148">
        <v>8.2000000000000003E-2</v>
      </c>
      <c r="P158" s="148">
        <f t="shared" ref="P158:P182" si="11">O158*H158</f>
        <v>30.914000000000001</v>
      </c>
      <c r="Q158" s="148">
        <v>1.6799999999999998E-5</v>
      </c>
      <c r="R158" s="148">
        <f t="shared" ref="R158:R182" si="12">Q158*H158</f>
        <v>6.3335999999999991E-3</v>
      </c>
      <c r="S158" s="148">
        <v>0</v>
      </c>
      <c r="T158" s="149">
        <f t="shared" ref="T158:T182" si="1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116</v>
      </c>
      <c r="AT158" s="150" t="s">
        <v>112</v>
      </c>
      <c r="AU158" s="150" t="s">
        <v>117</v>
      </c>
      <c r="AY158" s="14" t="s">
        <v>110</v>
      </c>
      <c r="BE158" s="151">
        <f t="shared" ref="BE158:BE182" si="14">IF(N158="základná",J158,0)</f>
        <v>0</v>
      </c>
      <c r="BF158" s="151">
        <f t="shared" ref="BF158:BF182" si="15">IF(N158="znížená",J158,0)</f>
        <v>0</v>
      </c>
      <c r="BG158" s="151">
        <f t="shared" ref="BG158:BG182" si="16">IF(N158="zákl. prenesená",J158,0)</f>
        <v>0</v>
      </c>
      <c r="BH158" s="151">
        <f t="shared" ref="BH158:BH182" si="17">IF(N158="zníž. prenesená",J158,0)</f>
        <v>0</v>
      </c>
      <c r="BI158" s="151">
        <f t="shared" ref="BI158:BI182" si="18">IF(N158="nulová",J158,0)</f>
        <v>0</v>
      </c>
      <c r="BJ158" s="14" t="s">
        <v>117</v>
      </c>
      <c r="BK158" s="151">
        <f t="shared" ref="BK158:BK182" si="19">ROUND(I158*H158,2)</f>
        <v>0</v>
      </c>
      <c r="BL158" s="14" t="s">
        <v>116</v>
      </c>
      <c r="BM158" s="150" t="s">
        <v>487</v>
      </c>
    </row>
    <row r="159" spans="1:65" s="2" customFormat="1" ht="24.2" customHeight="1">
      <c r="A159" s="26"/>
      <c r="B159" s="138"/>
      <c r="C159" s="152" t="s">
        <v>151</v>
      </c>
      <c r="D159" s="152" t="s">
        <v>173</v>
      </c>
      <c r="E159" s="153" t="s">
        <v>488</v>
      </c>
      <c r="F159" s="154" t="s">
        <v>489</v>
      </c>
      <c r="G159" s="155" t="s">
        <v>246</v>
      </c>
      <c r="H159" s="156">
        <v>76</v>
      </c>
      <c r="I159" s="144">
        <v>0</v>
      </c>
      <c r="J159" s="157">
        <f t="shared" si="10"/>
        <v>0</v>
      </c>
      <c r="K159" s="158"/>
      <c r="L159" s="159"/>
      <c r="M159" s="160" t="s">
        <v>1</v>
      </c>
      <c r="N159" s="161" t="s">
        <v>35</v>
      </c>
      <c r="O159" s="148">
        <v>0</v>
      </c>
      <c r="P159" s="148">
        <f t="shared" si="11"/>
        <v>0</v>
      </c>
      <c r="Q159" s="148">
        <v>0</v>
      </c>
      <c r="R159" s="148">
        <f t="shared" si="12"/>
        <v>0</v>
      </c>
      <c r="S159" s="148">
        <v>0</v>
      </c>
      <c r="T159" s="149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143</v>
      </c>
      <c r="AT159" s="150" t="s">
        <v>173</v>
      </c>
      <c r="AU159" s="150" t="s">
        <v>117</v>
      </c>
      <c r="AY159" s="14" t="s">
        <v>110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4" t="s">
        <v>117</v>
      </c>
      <c r="BK159" s="151">
        <f t="shared" si="19"/>
        <v>0</v>
      </c>
      <c r="BL159" s="14" t="s">
        <v>116</v>
      </c>
      <c r="BM159" s="150" t="s">
        <v>490</v>
      </c>
    </row>
    <row r="160" spans="1:65" s="2" customFormat="1" ht="14.45" customHeight="1">
      <c r="A160" s="26"/>
      <c r="B160" s="138"/>
      <c r="C160" s="139" t="s">
        <v>243</v>
      </c>
      <c r="D160" s="139" t="s">
        <v>112</v>
      </c>
      <c r="E160" s="140" t="s">
        <v>491</v>
      </c>
      <c r="F160" s="141" t="s">
        <v>492</v>
      </c>
      <c r="G160" s="142" t="s">
        <v>217</v>
      </c>
      <c r="H160" s="143">
        <v>2</v>
      </c>
      <c r="I160" s="144">
        <v>0</v>
      </c>
      <c r="J160" s="144">
        <f t="shared" si="10"/>
        <v>0</v>
      </c>
      <c r="K160" s="145"/>
      <c r="L160" s="27"/>
      <c r="M160" s="146" t="s">
        <v>1</v>
      </c>
      <c r="N160" s="147" t="s">
        <v>35</v>
      </c>
      <c r="O160" s="148">
        <v>0.28999999999999998</v>
      </c>
      <c r="P160" s="148">
        <f t="shared" si="11"/>
        <v>0.57999999999999996</v>
      </c>
      <c r="Q160" s="148">
        <v>1E-4</v>
      </c>
      <c r="R160" s="148">
        <f t="shared" si="12"/>
        <v>2.0000000000000001E-4</v>
      </c>
      <c r="S160" s="148">
        <v>0</v>
      </c>
      <c r="T160" s="149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116</v>
      </c>
      <c r="AT160" s="150" t="s">
        <v>112</v>
      </c>
      <c r="AU160" s="150" t="s">
        <v>117</v>
      </c>
      <c r="AY160" s="14" t="s">
        <v>110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4" t="s">
        <v>117</v>
      </c>
      <c r="BK160" s="151">
        <f t="shared" si="19"/>
        <v>0</v>
      </c>
      <c r="BL160" s="14" t="s">
        <v>116</v>
      </c>
      <c r="BM160" s="150" t="s">
        <v>493</v>
      </c>
    </row>
    <row r="161" spans="1:65" s="2" customFormat="1" ht="14.45" customHeight="1">
      <c r="A161" s="26"/>
      <c r="B161" s="138"/>
      <c r="C161" s="152" t="s">
        <v>248</v>
      </c>
      <c r="D161" s="152" t="s">
        <v>173</v>
      </c>
      <c r="E161" s="153" t="s">
        <v>494</v>
      </c>
      <c r="F161" s="154" t="s">
        <v>495</v>
      </c>
      <c r="G161" s="155" t="s">
        <v>246</v>
      </c>
      <c r="H161" s="156">
        <v>2</v>
      </c>
      <c r="I161" s="144">
        <v>0</v>
      </c>
      <c r="J161" s="157">
        <f t="shared" si="10"/>
        <v>0</v>
      </c>
      <c r="K161" s="158"/>
      <c r="L161" s="159"/>
      <c r="M161" s="160" t="s">
        <v>1</v>
      </c>
      <c r="N161" s="161" t="s">
        <v>35</v>
      </c>
      <c r="O161" s="148">
        <v>0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143</v>
      </c>
      <c r="AT161" s="150" t="s">
        <v>173</v>
      </c>
      <c r="AU161" s="150" t="s">
        <v>117</v>
      </c>
      <c r="AY161" s="14" t="s">
        <v>110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4" t="s">
        <v>117</v>
      </c>
      <c r="BK161" s="151">
        <f t="shared" si="19"/>
        <v>0</v>
      </c>
      <c r="BL161" s="14" t="s">
        <v>116</v>
      </c>
      <c r="BM161" s="150" t="s">
        <v>496</v>
      </c>
    </row>
    <row r="162" spans="1:65" s="2" customFormat="1" ht="14.45" customHeight="1">
      <c r="A162" s="26"/>
      <c r="B162" s="138"/>
      <c r="C162" s="139" t="s">
        <v>252</v>
      </c>
      <c r="D162" s="139" t="s">
        <v>112</v>
      </c>
      <c r="E162" s="140" t="s">
        <v>497</v>
      </c>
      <c r="F162" s="141" t="s">
        <v>498</v>
      </c>
      <c r="G162" s="142" t="s">
        <v>217</v>
      </c>
      <c r="H162" s="143">
        <v>19</v>
      </c>
      <c r="I162" s="144">
        <v>0</v>
      </c>
      <c r="J162" s="144">
        <f t="shared" si="10"/>
        <v>0</v>
      </c>
      <c r="K162" s="145"/>
      <c r="L162" s="27"/>
      <c r="M162" s="146" t="s">
        <v>1</v>
      </c>
      <c r="N162" s="147" t="s">
        <v>35</v>
      </c>
      <c r="O162" s="148">
        <v>0.28999999999999998</v>
      </c>
      <c r="P162" s="148">
        <f t="shared" si="11"/>
        <v>5.51</v>
      </c>
      <c r="Q162" s="148">
        <v>1E-4</v>
      </c>
      <c r="R162" s="148">
        <f t="shared" si="12"/>
        <v>1.9E-3</v>
      </c>
      <c r="S162" s="148">
        <v>0</v>
      </c>
      <c r="T162" s="149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116</v>
      </c>
      <c r="AT162" s="150" t="s">
        <v>112</v>
      </c>
      <c r="AU162" s="150" t="s">
        <v>117</v>
      </c>
      <c r="AY162" s="14" t="s">
        <v>110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4" t="s">
        <v>117</v>
      </c>
      <c r="BK162" s="151">
        <f t="shared" si="19"/>
        <v>0</v>
      </c>
      <c r="BL162" s="14" t="s">
        <v>116</v>
      </c>
      <c r="BM162" s="150" t="s">
        <v>499</v>
      </c>
    </row>
    <row r="163" spans="1:65" s="2" customFormat="1" ht="14.45" customHeight="1">
      <c r="A163" s="26"/>
      <c r="B163" s="138"/>
      <c r="C163" s="152" t="s">
        <v>256</v>
      </c>
      <c r="D163" s="152" t="s">
        <v>173</v>
      </c>
      <c r="E163" s="153" t="s">
        <v>500</v>
      </c>
      <c r="F163" s="154" t="s">
        <v>501</v>
      </c>
      <c r="G163" s="155" t="s">
        <v>246</v>
      </c>
      <c r="H163" s="156">
        <v>19</v>
      </c>
      <c r="I163" s="144">
        <v>0</v>
      </c>
      <c r="J163" s="157">
        <f t="shared" si="10"/>
        <v>0</v>
      </c>
      <c r="K163" s="158"/>
      <c r="L163" s="159"/>
      <c r="M163" s="160" t="s">
        <v>1</v>
      </c>
      <c r="N163" s="161" t="s">
        <v>35</v>
      </c>
      <c r="O163" s="148">
        <v>0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143</v>
      </c>
      <c r="AT163" s="150" t="s">
        <v>173</v>
      </c>
      <c r="AU163" s="150" t="s">
        <v>117</v>
      </c>
      <c r="AY163" s="14" t="s">
        <v>110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117</v>
      </c>
      <c r="BK163" s="151">
        <f t="shared" si="19"/>
        <v>0</v>
      </c>
      <c r="BL163" s="14" t="s">
        <v>116</v>
      </c>
      <c r="BM163" s="150" t="s">
        <v>263</v>
      </c>
    </row>
    <row r="164" spans="1:65" s="2" customFormat="1" ht="24.2" customHeight="1">
      <c r="A164" s="26"/>
      <c r="B164" s="138"/>
      <c r="C164" s="139" t="s">
        <v>260</v>
      </c>
      <c r="D164" s="139" t="s">
        <v>112</v>
      </c>
      <c r="E164" s="140" t="s">
        <v>502</v>
      </c>
      <c r="F164" s="141" t="s">
        <v>503</v>
      </c>
      <c r="G164" s="142" t="s">
        <v>127</v>
      </c>
      <c r="H164" s="143">
        <v>95</v>
      </c>
      <c r="I164" s="144">
        <v>0</v>
      </c>
      <c r="J164" s="144">
        <f t="shared" si="10"/>
        <v>0</v>
      </c>
      <c r="K164" s="145"/>
      <c r="L164" s="27"/>
      <c r="M164" s="146" t="s">
        <v>1</v>
      </c>
      <c r="N164" s="147" t="s">
        <v>35</v>
      </c>
      <c r="O164" s="148">
        <v>3.5999999999999997E-2</v>
      </c>
      <c r="P164" s="148">
        <f t="shared" si="11"/>
        <v>3.42</v>
      </c>
      <c r="Q164" s="148">
        <v>1.0000000000000001E-5</v>
      </c>
      <c r="R164" s="148">
        <f t="shared" si="12"/>
        <v>9.5000000000000011E-4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116</v>
      </c>
      <c r="AT164" s="150" t="s">
        <v>112</v>
      </c>
      <c r="AU164" s="150" t="s">
        <v>117</v>
      </c>
      <c r="AY164" s="14" t="s">
        <v>110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117</v>
      </c>
      <c r="BK164" s="151">
        <f t="shared" si="19"/>
        <v>0</v>
      </c>
      <c r="BL164" s="14" t="s">
        <v>116</v>
      </c>
      <c r="BM164" s="150" t="s">
        <v>504</v>
      </c>
    </row>
    <row r="165" spans="1:65" s="2" customFormat="1" ht="24.2" customHeight="1">
      <c r="A165" s="26"/>
      <c r="B165" s="138"/>
      <c r="C165" s="152" t="s">
        <v>155</v>
      </c>
      <c r="D165" s="152" t="s">
        <v>173</v>
      </c>
      <c r="E165" s="153" t="s">
        <v>505</v>
      </c>
      <c r="F165" s="154" t="s">
        <v>506</v>
      </c>
      <c r="G165" s="155" t="s">
        <v>246</v>
      </c>
      <c r="H165" s="156">
        <v>19</v>
      </c>
      <c r="I165" s="144">
        <v>0</v>
      </c>
      <c r="J165" s="157">
        <f t="shared" si="10"/>
        <v>0</v>
      </c>
      <c r="K165" s="158"/>
      <c r="L165" s="159"/>
      <c r="M165" s="160" t="s">
        <v>1</v>
      </c>
      <c r="N165" s="161" t="s">
        <v>35</v>
      </c>
      <c r="O165" s="148">
        <v>0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143</v>
      </c>
      <c r="AT165" s="150" t="s">
        <v>173</v>
      </c>
      <c r="AU165" s="150" t="s">
        <v>117</v>
      </c>
      <c r="AY165" s="14" t="s">
        <v>110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117</v>
      </c>
      <c r="BK165" s="151">
        <f t="shared" si="19"/>
        <v>0</v>
      </c>
      <c r="BL165" s="14" t="s">
        <v>116</v>
      </c>
      <c r="BM165" s="150" t="s">
        <v>225</v>
      </c>
    </row>
    <row r="166" spans="1:65" s="2" customFormat="1" ht="14.45" customHeight="1">
      <c r="A166" s="26"/>
      <c r="B166" s="138"/>
      <c r="C166" s="139" t="s">
        <v>267</v>
      </c>
      <c r="D166" s="139" t="s">
        <v>112</v>
      </c>
      <c r="E166" s="140" t="s">
        <v>507</v>
      </c>
      <c r="F166" s="141" t="s">
        <v>508</v>
      </c>
      <c r="G166" s="142" t="s">
        <v>217</v>
      </c>
      <c r="H166" s="143">
        <v>19</v>
      </c>
      <c r="I166" s="144">
        <v>0</v>
      </c>
      <c r="J166" s="144">
        <f t="shared" si="10"/>
        <v>0</v>
      </c>
      <c r="K166" s="145"/>
      <c r="L166" s="27"/>
      <c r="M166" s="146" t="s">
        <v>1</v>
      </c>
      <c r="N166" s="147" t="s">
        <v>35</v>
      </c>
      <c r="O166" s="148">
        <v>0.215</v>
      </c>
      <c r="P166" s="148">
        <f t="shared" si="11"/>
        <v>4.085</v>
      </c>
      <c r="Q166" s="148">
        <v>5.0000000000000002E-5</v>
      </c>
      <c r="R166" s="148">
        <f t="shared" si="12"/>
        <v>9.5E-4</v>
      </c>
      <c r="S166" s="148">
        <v>0</v>
      </c>
      <c r="T166" s="149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116</v>
      </c>
      <c r="AT166" s="150" t="s">
        <v>112</v>
      </c>
      <c r="AU166" s="150" t="s">
        <v>117</v>
      </c>
      <c r="AY166" s="14" t="s">
        <v>110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4" t="s">
        <v>117</v>
      </c>
      <c r="BK166" s="151">
        <f t="shared" si="19"/>
        <v>0</v>
      </c>
      <c r="BL166" s="14" t="s">
        <v>116</v>
      </c>
      <c r="BM166" s="150" t="s">
        <v>509</v>
      </c>
    </row>
    <row r="167" spans="1:65" s="2" customFormat="1" ht="14.45" customHeight="1">
      <c r="A167" s="26"/>
      <c r="B167" s="138"/>
      <c r="C167" s="152" t="s">
        <v>271</v>
      </c>
      <c r="D167" s="152" t="s">
        <v>173</v>
      </c>
      <c r="E167" s="153" t="s">
        <v>510</v>
      </c>
      <c r="F167" s="154" t="s">
        <v>511</v>
      </c>
      <c r="G167" s="155" t="s">
        <v>246</v>
      </c>
      <c r="H167" s="156">
        <v>19</v>
      </c>
      <c r="I167" s="144">
        <v>0</v>
      </c>
      <c r="J167" s="157">
        <f t="shared" si="10"/>
        <v>0</v>
      </c>
      <c r="K167" s="158"/>
      <c r="L167" s="159"/>
      <c r="M167" s="160" t="s">
        <v>1</v>
      </c>
      <c r="N167" s="161" t="s">
        <v>35</v>
      </c>
      <c r="O167" s="148">
        <v>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143</v>
      </c>
      <c r="AT167" s="150" t="s">
        <v>173</v>
      </c>
      <c r="AU167" s="150" t="s">
        <v>117</v>
      </c>
      <c r="AY167" s="14" t="s">
        <v>110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117</v>
      </c>
      <c r="BK167" s="151">
        <f t="shared" si="19"/>
        <v>0</v>
      </c>
      <c r="BL167" s="14" t="s">
        <v>116</v>
      </c>
      <c r="BM167" s="150" t="s">
        <v>512</v>
      </c>
    </row>
    <row r="168" spans="1:65" s="2" customFormat="1" ht="14.45" customHeight="1">
      <c r="A168" s="26"/>
      <c r="B168" s="138"/>
      <c r="C168" s="139" t="s">
        <v>275</v>
      </c>
      <c r="D168" s="139" t="s">
        <v>112</v>
      </c>
      <c r="E168" s="140" t="s">
        <v>513</v>
      </c>
      <c r="F168" s="141" t="s">
        <v>514</v>
      </c>
      <c r="G168" s="142" t="s">
        <v>217</v>
      </c>
      <c r="H168" s="143">
        <v>19</v>
      </c>
      <c r="I168" s="144">
        <v>0</v>
      </c>
      <c r="J168" s="144">
        <f t="shared" si="10"/>
        <v>0</v>
      </c>
      <c r="K168" s="145"/>
      <c r="L168" s="27"/>
      <c r="M168" s="146" t="s">
        <v>1</v>
      </c>
      <c r="N168" s="147" t="s">
        <v>35</v>
      </c>
      <c r="O168" s="148">
        <v>0.312</v>
      </c>
      <c r="P168" s="148">
        <f t="shared" si="11"/>
        <v>5.9279999999999999</v>
      </c>
      <c r="Q168" s="148">
        <v>5.0000000000000002E-5</v>
      </c>
      <c r="R168" s="148">
        <f t="shared" si="12"/>
        <v>9.5E-4</v>
      </c>
      <c r="S168" s="148">
        <v>0</v>
      </c>
      <c r="T168" s="149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116</v>
      </c>
      <c r="AT168" s="150" t="s">
        <v>112</v>
      </c>
      <c r="AU168" s="150" t="s">
        <v>117</v>
      </c>
      <c r="AY168" s="14" t="s">
        <v>110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117</v>
      </c>
      <c r="BK168" s="151">
        <f t="shared" si="19"/>
        <v>0</v>
      </c>
      <c r="BL168" s="14" t="s">
        <v>116</v>
      </c>
      <c r="BM168" s="150" t="s">
        <v>515</v>
      </c>
    </row>
    <row r="169" spans="1:65" s="2" customFormat="1" ht="14.45" customHeight="1">
      <c r="A169" s="26"/>
      <c r="B169" s="138"/>
      <c r="C169" s="152" t="s">
        <v>279</v>
      </c>
      <c r="D169" s="152" t="s">
        <v>173</v>
      </c>
      <c r="E169" s="153" t="s">
        <v>516</v>
      </c>
      <c r="F169" s="154" t="s">
        <v>517</v>
      </c>
      <c r="G169" s="155" t="s">
        <v>246</v>
      </c>
      <c r="H169" s="156">
        <v>19</v>
      </c>
      <c r="I169" s="144">
        <v>0</v>
      </c>
      <c r="J169" s="157">
        <f t="shared" si="10"/>
        <v>0</v>
      </c>
      <c r="K169" s="158"/>
      <c r="L169" s="159"/>
      <c r="M169" s="160" t="s">
        <v>1</v>
      </c>
      <c r="N169" s="161" t="s">
        <v>35</v>
      </c>
      <c r="O169" s="148">
        <v>0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143</v>
      </c>
      <c r="AT169" s="150" t="s">
        <v>173</v>
      </c>
      <c r="AU169" s="150" t="s">
        <v>117</v>
      </c>
      <c r="AY169" s="14" t="s">
        <v>110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117</v>
      </c>
      <c r="BK169" s="151">
        <f t="shared" si="19"/>
        <v>0</v>
      </c>
      <c r="BL169" s="14" t="s">
        <v>116</v>
      </c>
      <c r="BM169" s="150" t="s">
        <v>255</v>
      </c>
    </row>
    <row r="170" spans="1:65" s="2" customFormat="1" ht="14.45" customHeight="1">
      <c r="A170" s="26"/>
      <c r="B170" s="138"/>
      <c r="C170" s="139" t="s">
        <v>283</v>
      </c>
      <c r="D170" s="139" t="s">
        <v>112</v>
      </c>
      <c r="E170" s="140" t="s">
        <v>518</v>
      </c>
      <c r="F170" s="141" t="s">
        <v>519</v>
      </c>
      <c r="G170" s="142" t="s">
        <v>127</v>
      </c>
      <c r="H170" s="143">
        <v>95</v>
      </c>
      <c r="I170" s="144">
        <v>0</v>
      </c>
      <c r="J170" s="144">
        <f t="shared" si="10"/>
        <v>0</v>
      </c>
      <c r="K170" s="145"/>
      <c r="L170" s="27"/>
      <c r="M170" s="146" t="s">
        <v>1</v>
      </c>
      <c r="N170" s="147" t="s">
        <v>35</v>
      </c>
      <c r="O170" s="148">
        <v>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116</v>
      </c>
      <c r="AT170" s="150" t="s">
        <v>112</v>
      </c>
      <c r="AU170" s="150" t="s">
        <v>117</v>
      </c>
      <c r="AY170" s="14" t="s">
        <v>110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117</v>
      </c>
      <c r="BK170" s="151">
        <f t="shared" si="19"/>
        <v>0</v>
      </c>
      <c r="BL170" s="14" t="s">
        <v>116</v>
      </c>
      <c r="BM170" s="150" t="s">
        <v>286</v>
      </c>
    </row>
    <row r="171" spans="1:65" s="2" customFormat="1" ht="14.45" customHeight="1">
      <c r="A171" s="26"/>
      <c r="B171" s="138"/>
      <c r="C171" s="139" t="s">
        <v>287</v>
      </c>
      <c r="D171" s="139" t="s">
        <v>112</v>
      </c>
      <c r="E171" s="140" t="s">
        <v>520</v>
      </c>
      <c r="F171" s="141" t="s">
        <v>521</v>
      </c>
      <c r="G171" s="142" t="s">
        <v>127</v>
      </c>
      <c r="H171" s="143">
        <v>377</v>
      </c>
      <c r="I171" s="144">
        <v>0</v>
      </c>
      <c r="J171" s="144">
        <f t="shared" si="10"/>
        <v>0</v>
      </c>
      <c r="K171" s="145"/>
      <c r="L171" s="27"/>
      <c r="M171" s="146" t="s">
        <v>1</v>
      </c>
      <c r="N171" s="147" t="s">
        <v>35</v>
      </c>
      <c r="O171" s="148">
        <v>0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116</v>
      </c>
      <c r="AT171" s="150" t="s">
        <v>112</v>
      </c>
      <c r="AU171" s="150" t="s">
        <v>117</v>
      </c>
      <c r="AY171" s="14" t="s">
        <v>110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4" t="s">
        <v>117</v>
      </c>
      <c r="BK171" s="151">
        <f t="shared" si="19"/>
        <v>0</v>
      </c>
      <c r="BL171" s="14" t="s">
        <v>116</v>
      </c>
      <c r="BM171" s="150" t="s">
        <v>335</v>
      </c>
    </row>
    <row r="172" spans="1:65" s="2" customFormat="1" ht="24.2" customHeight="1">
      <c r="A172" s="26"/>
      <c r="B172" s="138"/>
      <c r="C172" s="139" t="s">
        <v>291</v>
      </c>
      <c r="D172" s="139" t="s">
        <v>112</v>
      </c>
      <c r="E172" s="140" t="s">
        <v>522</v>
      </c>
      <c r="F172" s="141" t="s">
        <v>523</v>
      </c>
      <c r="G172" s="142" t="s">
        <v>246</v>
      </c>
      <c r="H172" s="143">
        <v>12</v>
      </c>
      <c r="I172" s="144">
        <v>0</v>
      </c>
      <c r="J172" s="144">
        <f t="shared" si="10"/>
        <v>0</v>
      </c>
      <c r="K172" s="145"/>
      <c r="L172" s="27"/>
      <c r="M172" s="146" t="s">
        <v>1</v>
      </c>
      <c r="N172" s="147" t="s">
        <v>35</v>
      </c>
      <c r="O172" s="148">
        <v>2.0209999999999999</v>
      </c>
      <c r="P172" s="148">
        <f t="shared" si="11"/>
        <v>24.251999999999999</v>
      </c>
      <c r="Q172" s="148">
        <v>1.1216500000000001E-2</v>
      </c>
      <c r="R172" s="148">
        <f t="shared" si="12"/>
        <v>0.134598</v>
      </c>
      <c r="S172" s="148">
        <v>0</v>
      </c>
      <c r="T172" s="149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116</v>
      </c>
      <c r="AT172" s="150" t="s">
        <v>112</v>
      </c>
      <c r="AU172" s="150" t="s">
        <v>117</v>
      </c>
      <c r="AY172" s="14" t="s">
        <v>110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4" t="s">
        <v>117</v>
      </c>
      <c r="BK172" s="151">
        <f t="shared" si="19"/>
        <v>0</v>
      </c>
      <c r="BL172" s="14" t="s">
        <v>116</v>
      </c>
      <c r="BM172" s="150" t="s">
        <v>290</v>
      </c>
    </row>
    <row r="173" spans="1:65" s="2" customFormat="1" ht="14.45" customHeight="1">
      <c r="A173" s="26"/>
      <c r="B173" s="138"/>
      <c r="C173" s="152" t="s">
        <v>295</v>
      </c>
      <c r="D173" s="152" t="s">
        <v>173</v>
      </c>
      <c r="E173" s="153" t="s">
        <v>524</v>
      </c>
      <c r="F173" s="154" t="s">
        <v>525</v>
      </c>
      <c r="G173" s="155" t="s">
        <v>246</v>
      </c>
      <c r="H173" s="156">
        <v>8</v>
      </c>
      <c r="I173" s="144">
        <v>0</v>
      </c>
      <c r="J173" s="157">
        <f t="shared" si="10"/>
        <v>0</v>
      </c>
      <c r="K173" s="158"/>
      <c r="L173" s="159"/>
      <c r="M173" s="160" t="s">
        <v>1</v>
      </c>
      <c r="N173" s="161" t="s">
        <v>35</v>
      </c>
      <c r="O173" s="148">
        <v>0</v>
      </c>
      <c r="P173" s="148">
        <f t="shared" si="11"/>
        <v>0</v>
      </c>
      <c r="Q173" s="148">
        <v>0.504</v>
      </c>
      <c r="R173" s="148">
        <f t="shared" si="12"/>
        <v>4.032</v>
      </c>
      <c r="S173" s="148">
        <v>0</v>
      </c>
      <c r="T173" s="149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143</v>
      </c>
      <c r="AT173" s="150" t="s">
        <v>173</v>
      </c>
      <c r="AU173" s="150" t="s">
        <v>117</v>
      </c>
      <c r="AY173" s="14" t="s">
        <v>110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4" t="s">
        <v>117</v>
      </c>
      <c r="BK173" s="151">
        <f t="shared" si="19"/>
        <v>0</v>
      </c>
      <c r="BL173" s="14" t="s">
        <v>116</v>
      </c>
      <c r="BM173" s="150" t="s">
        <v>381</v>
      </c>
    </row>
    <row r="174" spans="1:65" s="2" customFormat="1" ht="14.45" customHeight="1">
      <c r="A174" s="26"/>
      <c r="B174" s="138"/>
      <c r="C174" s="152" t="s">
        <v>299</v>
      </c>
      <c r="D174" s="152" t="s">
        <v>173</v>
      </c>
      <c r="E174" s="153" t="s">
        <v>526</v>
      </c>
      <c r="F174" s="154" t="s">
        <v>527</v>
      </c>
      <c r="G174" s="155" t="s">
        <v>246</v>
      </c>
      <c r="H174" s="156">
        <v>4</v>
      </c>
      <c r="I174" s="144">
        <v>0</v>
      </c>
      <c r="J174" s="157">
        <f t="shared" si="10"/>
        <v>0</v>
      </c>
      <c r="K174" s="158"/>
      <c r="L174" s="159"/>
      <c r="M174" s="160" t="s">
        <v>1</v>
      </c>
      <c r="N174" s="161" t="s">
        <v>35</v>
      </c>
      <c r="O174" s="148">
        <v>0</v>
      </c>
      <c r="P174" s="148">
        <f t="shared" si="11"/>
        <v>0</v>
      </c>
      <c r="Q174" s="148">
        <v>0.252</v>
      </c>
      <c r="R174" s="148">
        <f t="shared" si="12"/>
        <v>1.008</v>
      </c>
      <c r="S174" s="148">
        <v>0</v>
      </c>
      <c r="T174" s="149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143</v>
      </c>
      <c r="AT174" s="150" t="s">
        <v>173</v>
      </c>
      <c r="AU174" s="150" t="s">
        <v>117</v>
      </c>
      <c r="AY174" s="14" t="s">
        <v>110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4" t="s">
        <v>117</v>
      </c>
      <c r="BK174" s="151">
        <f t="shared" si="19"/>
        <v>0</v>
      </c>
      <c r="BL174" s="14" t="s">
        <v>116</v>
      </c>
      <c r="BM174" s="150" t="s">
        <v>388</v>
      </c>
    </row>
    <row r="175" spans="1:65" s="2" customFormat="1" ht="24.2" customHeight="1">
      <c r="A175" s="26"/>
      <c r="B175" s="138"/>
      <c r="C175" s="139" t="s">
        <v>303</v>
      </c>
      <c r="D175" s="139" t="s">
        <v>112</v>
      </c>
      <c r="E175" s="140" t="s">
        <v>528</v>
      </c>
      <c r="F175" s="141" t="s">
        <v>529</v>
      </c>
      <c r="G175" s="142" t="s">
        <v>246</v>
      </c>
      <c r="H175" s="143">
        <v>9</v>
      </c>
      <c r="I175" s="144">
        <v>0</v>
      </c>
      <c r="J175" s="144">
        <f t="shared" si="10"/>
        <v>0</v>
      </c>
      <c r="K175" s="145"/>
      <c r="L175" s="27"/>
      <c r="M175" s="146" t="s">
        <v>1</v>
      </c>
      <c r="N175" s="147" t="s">
        <v>35</v>
      </c>
      <c r="O175" s="148">
        <v>1.179</v>
      </c>
      <c r="P175" s="148">
        <f t="shared" si="11"/>
        <v>10.611000000000001</v>
      </c>
      <c r="Q175" s="148">
        <v>1.6562E-2</v>
      </c>
      <c r="R175" s="148">
        <f t="shared" si="12"/>
        <v>0.149058</v>
      </c>
      <c r="S175" s="148">
        <v>0</v>
      </c>
      <c r="T175" s="149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116</v>
      </c>
      <c r="AT175" s="150" t="s">
        <v>112</v>
      </c>
      <c r="AU175" s="150" t="s">
        <v>117</v>
      </c>
      <c r="AY175" s="14" t="s">
        <v>110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4" t="s">
        <v>117</v>
      </c>
      <c r="BK175" s="151">
        <f t="shared" si="19"/>
        <v>0</v>
      </c>
      <c r="BL175" s="14" t="s">
        <v>116</v>
      </c>
      <c r="BM175" s="150" t="s">
        <v>270</v>
      </c>
    </row>
    <row r="176" spans="1:65" s="2" customFormat="1" ht="14.45" customHeight="1">
      <c r="A176" s="26"/>
      <c r="B176" s="138"/>
      <c r="C176" s="152" t="s">
        <v>307</v>
      </c>
      <c r="D176" s="152" t="s">
        <v>173</v>
      </c>
      <c r="E176" s="153" t="s">
        <v>530</v>
      </c>
      <c r="F176" s="154" t="s">
        <v>531</v>
      </c>
      <c r="G176" s="155" t="s">
        <v>246</v>
      </c>
      <c r="H176" s="156">
        <v>9</v>
      </c>
      <c r="I176" s="144">
        <v>0</v>
      </c>
      <c r="J176" s="157">
        <f t="shared" si="10"/>
        <v>0</v>
      </c>
      <c r="K176" s="158"/>
      <c r="L176" s="159"/>
      <c r="M176" s="160" t="s">
        <v>1</v>
      </c>
      <c r="N176" s="161" t="s">
        <v>35</v>
      </c>
      <c r="O176" s="148">
        <v>0</v>
      </c>
      <c r="P176" s="148">
        <f t="shared" si="11"/>
        <v>0</v>
      </c>
      <c r="Q176" s="148">
        <v>0.53</v>
      </c>
      <c r="R176" s="148">
        <f t="shared" si="12"/>
        <v>4.7700000000000005</v>
      </c>
      <c r="S176" s="148">
        <v>0</v>
      </c>
      <c r="T176" s="149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143</v>
      </c>
      <c r="AT176" s="150" t="s">
        <v>173</v>
      </c>
      <c r="AU176" s="150" t="s">
        <v>117</v>
      </c>
      <c r="AY176" s="14" t="s">
        <v>110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4" t="s">
        <v>117</v>
      </c>
      <c r="BK176" s="151">
        <f t="shared" si="19"/>
        <v>0</v>
      </c>
      <c r="BL176" s="14" t="s">
        <v>116</v>
      </c>
      <c r="BM176" s="150" t="s">
        <v>532</v>
      </c>
    </row>
    <row r="177" spans="1:65" s="2" customFormat="1" ht="24.2" customHeight="1">
      <c r="A177" s="26"/>
      <c r="B177" s="138"/>
      <c r="C177" s="139" t="s">
        <v>311</v>
      </c>
      <c r="D177" s="139" t="s">
        <v>112</v>
      </c>
      <c r="E177" s="140" t="s">
        <v>533</v>
      </c>
      <c r="F177" s="141" t="s">
        <v>534</v>
      </c>
      <c r="G177" s="142" t="s">
        <v>246</v>
      </c>
      <c r="H177" s="143">
        <v>9</v>
      </c>
      <c r="I177" s="144">
        <v>0</v>
      </c>
      <c r="J177" s="144">
        <f t="shared" si="10"/>
        <v>0</v>
      </c>
      <c r="K177" s="145"/>
      <c r="L177" s="27"/>
      <c r="M177" s="146" t="s">
        <v>1</v>
      </c>
      <c r="N177" s="147" t="s">
        <v>35</v>
      </c>
      <c r="O177" s="148">
        <v>2.0369999999999999</v>
      </c>
      <c r="P177" s="148">
        <f t="shared" si="11"/>
        <v>18.332999999999998</v>
      </c>
      <c r="Q177" s="148">
        <v>2.7244000000000001E-2</v>
      </c>
      <c r="R177" s="148">
        <f t="shared" si="12"/>
        <v>0.245196</v>
      </c>
      <c r="S177" s="148">
        <v>0</v>
      </c>
      <c r="T177" s="149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116</v>
      </c>
      <c r="AT177" s="150" t="s">
        <v>112</v>
      </c>
      <c r="AU177" s="150" t="s">
        <v>117</v>
      </c>
      <c r="AY177" s="14" t="s">
        <v>110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4" t="s">
        <v>117</v>
      </c>
      <c r="BK177" s="151">
        <f t="shared" si="19"/>
        <v>0</v>
      </c>
      <c r="BL177" s="14" t="s">
        <v>116</v>
      </c>
      <c r="BM177" s="150" t="s">
        <v>278</v>
      </c>
    </row>
    <row r="178" spans="1:65" s="2" customFormat="1" ht="24.2" customHeight="1">
      <c r="A178" s="26"/>
      <c r="B178" s="138"/>
      <c r="C178" s="152" t="s">
        <v>315</v>
      </c>
      <c r="D178" s="152" t="s">
        <v>173</v>
      </c>
      <c r="E178" s="153" t="s">
        <v>535</v>
      </c>
      <c r="F178" s="154" t="s">
        <v>536</v>
      </c>
      <c r="G178" s="155" t="s">
        <v>246</v>
      </c>
      <c r="H178" s="156">
        <v>7</v>
      </c>
      <c r="I178" s="144">
        <v>0</v>
      </c>
      <c r="J178" s="157">
        <f t="shared" si="10"/>
        <v>0</v>
      </c>
      <c r="K178" s="158"/>
      <c r="L178" s="159"/>
      <c r="M178" s="160" t="s">
        <v>1</v>
      </c>
      <c r="N178" s="161" t="s">
        <v>35</v>
      </c>
      <c r="O178" s="148">
        <v>0</v>
      </c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143</v>
      </c>
      <c r="AT178" s="150" t="s">
        <v>173</v>
      </c>
      <c r="AU178" s="150" t="s">
        <v>117</v>
      </c>
      <c r="AY178" s="14" t="s">
        <v>110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4" t="s">
        <v>117</v>
      </c>
      <c r="BK178" s="151">
        <f t="shared" si="19"/>
        <v>0</v>
      </c>
      <c r="BL178" s="14" t="s">
        <v>116</v>
      </c>
      <c r="BM178" s="150" t="s">
        <v>325</v>
      </c>
    </row>
    <row r="179" spans="1:65" s="2" customFormat="1" ht="24.2" customHeight="1">
      <c r="A179" s="26"/>
      <c r="B179" s="138"/>
      <c r="C179" s="152" t="s">
        <v>159</v>
      </c>
      <c r="D179" s="152" t="s">
        <v>173</v>
      </c>
      <c r="E179" s="153" t="s">
        <v>537</v>
      </c>
      <c r="F179" s="154" t="s">
        <v>538</v>
      </c>
      <c r="G179" s="155" t="s">
        <v>246</v>
      </c>
      <c r="H179" s="156">
        <v>2</v>
      </c>
      <c r="I179" s="144">
        <v>0</v>
      </c>
      <c r="J179" s="157">
        <f t="shared" si="10"/>
        <v>0</v>
      </c>
      <c r="K179" s="158"/>
      <c r="L179" s="159"/>
      <c r="M179" s="160" t="s">
        <v>1</v>
      </c>
      <c r="N179" s="161" t="s">
        <v>35</v>
      </c>
      <c r="O179" s="148">
        <v>0</v>
      </c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143</v>
      </c>
      <c r="AT179" s="150" t="s">
        <v>173</v>
      </c>
      <c r="AU179" s="150" t="s">
        <v>117</v>
      </c>
      <c r="AY179" s="14" t="s">
        <v>110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4" t="s">
        <v>117</v>
      </c>
      <c r="BK179" s="151">
        <f t="shared" si="19"/>
        <v>0</v>
      </c>
      <c r="BL179" s="14" t="s">
        <v>116</v>
      </c>
      <c r="BM179" s="150" t="s">
        <v>234</v>
      </c>
    </row>
    <row r="180" spans="1:65" s="2" customFormat="1" ht="24.2" customHeight="1">
      <c r="A180" s="26"/>
      <c r="B180" s="138"/>
      <c r="C180" s="139" t="s">
        <v>322</v>
      </c>
      <c r="D180" s="139" t="s">
        <v>112</v>
      </c>
      <c r="E180" s="140" t="s">
        <v>539</v>
      </c>
      <c r="F180" s="141" t="s">
        <v>540</v>
      </c>
      <c r="G180" s="142" t="s">
        <v>246</v>
      </c>
      <c r="H180" s="143">
        <v>9</v>
      </c>
      <c r="I180" s="144">
        <v>0</v>
      </c>
      <c r="J180" s="144">
        <f t="shared" si="10"/>
        <v>0</v>
      </c>
      <c r="K180" s="145"/>
      <c r="L180" s="27"/>
      <c r="M180" s="146" t="s">
        <v>1</v>
      </c>
      <c r="N180" s="147" t="s">
        <v>35</v>
      </c>
      <c r="O180" s="148">
        <v>1.002</v>
      </c>
      <c r="P180" s="148">
        <f t="shared" si="11"/>
        <v>9.0180000000000007</v>
      </c>
      <c r="Q180" s="148">
        <v>6.3E-3</v>
      </c>
      <c r="R180" s="148">
        <f t="shared" si="12"/>
        <v>5.67E-2</v>
      </c>
      <c r="S180" s="148">
        <v>0</v>
      </c>
      <c r="T180" s="149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116</v>
      </c>
      <c r="AT180" s="150" t="s">
        <v>112</v>
      </c>
      <c r="AU180" s="150" t="s">
        <v>117</v>
      </c>
      <c r="AY180" s="14" t="s">
        <v>110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4" t="s">
        <v>117</v>
      </c>
      <c r="BK180" s="151">
        <f t="shared" si="19"/>
        <v>0</v>
      </c>
      <c r="BL180" s="14" t="s">
        <v>116</v>
      </c>
      <c r="BM180" s="150" t="s">
        <v>541</v>
      </c>
    </row>
    <row r="181" spans="1:65" s="2" customFormat="1" ht="24.2" customHeight="1">
      <c r="A181" s="26"/>
      <c r="B181" s="138"/>
      <c r="C181" s="152" t="s">
        <v>326</v>
      </c>
      <c r="D181" s="152" t="s">
        <v>173</v>
      </c>
      <c r="E181" s="153" t="s">
        <v>542</v>
      </c>
      <c r="F181" s="154" t="s">
        <v>543</v>
      </c>
      <c r="G181" s="155" t="s">
        <v>217</v>
      </c>
      <c r="H181" s="156">
        <v>9</v>
      </c>
      <c r="I181" s="144">
        <v>0</v>
      </c>
      <c r="J181" s="157">
        <f t="shared" si="10"/>
        <v>0</v>
      </c>
      <c r="K181" s="158"/>
      <c r="L181" s="159"/>
      <c r="M181" s="160" t="s">
        <v>1</v>
      </c>
      <c r="N181" s="161" t="s">
        <v>35</v>
      </c>
      <c r="O181" s="148">
        <v>0</v>
      </c>
      <c r="P181" s="148">
        <f t="shared" si="11"/>
        <v>0</v>
      </c>
      <c r="Q181" s="148">
        <v>0.13500000000000001</v>
      </c>
      <c r="R181" s="148">
        <f t="shared" si="12"/>
        <v>1.2150000000000001</v>
      </c>
      <c r="S181" s="148">
        <v>0</v>
      </c>
      <c r="T181" s="149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143</v>
      </c>
      <c r="AT181" s="150" t="s">
        <v>173</v>
      </c>
      <c r="AU181" s="150" t="s">
        <v>117</v>
      </c>
      <c r="AY181" s="14" t="s">
        <v>110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4" t="s">
        <v>117</v>
      </c>
      <c r="BK181" s="151">
        <f t="shared" si="19"/>
        <v>0</v>
      </c>
      <c r="BL181" s="14" t="s">
        <v>116</v>
      </c>
      <c r="BM181" s="150" t="s">
        <v>544</v>
      </c>
    </row>
    <row r="182" spans="1:65" s="2" customFormat="1" ht="24.2" customHeight="1">
      <c r="A182" s="26"/>
      <c r="B182" s="138"/>
      <c r="C182" s="139" t="s">
        <v>330</v>
      </c>
      <c r="D182" s="139" t="s">
        <v>112</v>
      </c>
      <c r="E182" s="140" t="s">
        <v>406</v>
      </c>
      <c r="F182" s="141" t="s">
        <v>407</v>
      </c>
      <c r="G182" s="142" t="s">
        <v>408</v>
      </c>
      <c r="H182" s="143">
        <v>1</v>
      </c>
      <c r="I182" s="144">
        <v>0</v>
      </c>
      <c r="J182" s="144">
        <f t="shared" si="10"/>
        <v>0</v>
      </c>
      <c r="K182" s="145"/>
      <c r="L182" s="27"/>
      <c r="M182" s="146" t="s">
        <v>1</v>
      </c>
      <c r="N182" s="147" t="s">
        <v>35</v>
      </c>
      <c r="O182" s="148">
        <v>0</v>
      </c>
      <c r="P182" s="148">
        <f t="shared" si="11"/>
        <v>0</v>
      </c>
      <c r="Q182" s="148">
        <v>0</v>
      </c>
      <c r="R182" s="148">
        <f t="shared" si="12"/>
        <v>0</v>
      </c>
      <c r="S182" s="148">
        <v>0</v>
      </c>
      <c r="T182" s="149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116</v>
      </c>
      <c r="AT182" s="150" t="s">
        <v>112</v>
      </c>
      <c r="AU182" s="150" t="s">
        <v>117</v>
      </c>
      <c r="AY182" s="14" t="s">
        <v>110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4" t="s">
        <v>117</v>
      </c>
      <c r="BK182" s="151">
        <f t="shared" si="19"/>
        <v>0</v>
      </c>
      <c r="BL182" s="14" t="s">
        <v>116</v>
      </c>
      <c r="BM182" s="150" t="s">
        <v>545</v>
      </c>
    </row>
    <row r="183" spans="1:65" s="12" customFormat="1" ht="22.7" customHeight="1">
      <c r="B183" s="126"/>
      <c r="D183" s="127" t="s">
        <v>68</v>
      </c>
      <c r="E183" s="136" t="s">
        <v>147</v>
      </c>
      <c r="F183" s="136" t="s">
        <v>410</v>
      </c>
      <c r="J183" s="137">
        <f>BK183</f>
        <v>0</v>
      </c>
      <c r="L183" s="126"/>
      <c r="M183" s="130"/>
      <c r="N183" s="131"/>
      <c r="O183" s="131"/>
      <c r="P183" s="132">
        <f>SUM(P184:P188)</f>
        <v>680.15780000000007</v>
      </c>
      <c r="Q183" s="131"/>
      <c r="R183" s="132">
        <f>SUM(R184:R188)</f>
        <v>0</v>
      </c>
      <c r="S183" s="131"/>
      <c r="T183" s="133">
        <f>SUM(T184:T188)</f>
        <v>0</v>
      </c>
      <c r="AR183" s="127" t="s">
        <v>77</v>
      </c>
      <c r="AT183" s="134" t="s">
        <v>68</v>
      </c>
      <c r="AU183" s="134" t="s">
        <v>77</v>
      </c>
      <c r="AY183" s="127" t="s">
        <v>110</v>
      </c>
      <c r="BK183" s="135">
        <f>SUM(BK184:BK188)</f>
        <v>0</v>
      </c>
    </row>
    <row r="184" spans="1:65" s="2" customFormat="1" ht="14.45" customHeight="1">
      <c r="A184" s="26"/>
      <c r="B184" s="138"/>
      <c r="C184" s="139" t="s">
        <v>163</v>
      </c>
      <c r="D184" s="139" t="s">
        <v>112</v>
      </c>
      <c r="E184" s="140" t="s">
        <v>412</v>
      </c>
      <c r="F184" s="141" t="s">
        <v>413</v>
      </c>
      <c r="G184" s="142" t="s">
        <v>167</v>
      </c>
      <c r="H184" s="143">
        <v>298.99900000000002</v>
      </c>
      <c r="I184" s="144">
        <v>0</v>
      </c>
      <c r="J184" s="144">
        <f>ROUND(I184*H184,2)</f>
        <v>0</v>
      </c>
      <c r="K184" s="145"/>
      <c r="L184" s="27"/>
      <c r="M184" s="146" t="s">
        <v>1</v>
      </c>
      <c r="N184" s="147" t="s">
        <v>35</v>
      </c>
      <c r="O184" s="148">
        <v>3.1E-2</v>
      </c>
      <c r="P184" s="148">
        <f>O184*H184</f>
        <v>9.2689690000000002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116</v>
      </c>
      <c r="AT184" s="150" t="s">
        <v>112</v>
      </c>
      <c r="AU184" s="150" t="s">
        <v>117</v>
      </c>
      <c r="AY184" s="14" t="s">
        <v>110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4" t="s">
        <v>117</v>
      </c>
      <c r="BK184" s="151">
        <f>ROUND(I184*H184,2)</f>
        <v>0</v>
      </c>
      <c r="BL184" s="14" t="s">
        <v>116</v>
      </c>
      <c r="BM184" s="150" t="s">
        <v>546</v>
      </c>
    </row>
    <row r="185" spans="1:65" s="2" customFormat="1" ht="14.45" customHeight="1">
      <c r="A185" s="26"/>
      <c r="B185" s="138"/>
      <c r="C185" s="139" t="s">
        <v>336</v>
      </c>
      <c r="D185" s="139" t="s">
        <v>112</v>
      </c>
      <c r="E185" s="140" t="s">
        <v>416</v>
      </c>
      <c r="F185" s="141" t="s">
        <v>417</v>
      </c>
      <c r="G185" s="142" t="s">
        <v>167</v>
      </c>
      <c r="H185" s="143">
        <v>2989.99</v>
      </c>
      <c r="I185" s="144">
        <v>0</v>
      </c>
      <c r="J185" s="144">
        <f>ROUND(I185*H185,2)</f>
        <v>0</v>
      </c>
      <c r="K185" s="145"/>
      <c r="L185" s="27"/>
      <c r="M185" s="146" t="s">
        <v>1</v>
      </c>
      <c r="N185" s="147" t="s">
        <v>35</v>
      </c>
      <c r="O185" s="148">
        <v>6.0000000000000001E-3</v>
      </c>
      <c r="P185" s="148">
        <f>O185*H185</f>
        <v>17.93994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116</v>
      </c>
      <c r="AT185" s="150" t="s">
        <v>112</v>
      </c>
      <c r="AU185" s="150" t="s">
        <v>117</v>
      </c>
      <c r="AY185" s="14" t="s">
        <v>110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4" t="s">
        <v>117</v>
      </c>
      <c r="BK185" s="151">
        <f>ROUND(I185*H185,2)</f>
        <v>0</v>
      </c>
      <c r="BL185" s="14" t="s">
        <v>116</v>
      </c>
      <c r="BM185" s="150" t="s">
        <v>547</v>
      </c>
    </row>
    <row r="186" spans="1:65" s="2" customFormat="1" ht="14.45" customHeight="1">
      <c r="A186" s="26"/>
      <c r="B186" s="138"/>
      <c r="C186" s="139" t="s">
        <v>171</v>
      </c>
      <c r="D186" s="139" t="s">
        <v>112</v>
      </c>
      <c r="E186" s="140" t="s">
        <v>420</v>
      </c>
      <c r="F186" s="141" t="s">
        <v>421</v>
      </c>
      <c r="G186" s="142" t="s">
        <v>167</v>
      </c>
      <c r="H186" s="143">
        <v>298.99900000000002</v>
      </c>
      <c r="I186" s="144">
        <v>0</v>
      </c>
      <c r="J186" s="144">
        <f>ROUND(I186*H186,2)</f>
        <v>0</v>
      </c>
      <c r="K186" s="145"/>
      <c r="L186" s="27"/>
      <c r="M186" s="146" t="s">
        <v>1</v>
      </c>
      <c r="N186" s="147" t="s">
        <v>35</v>
      </c>
      <c r="O186" s="148">
        <v>0.14899999999999999</v>
      </c>
      <c r="P186" s="148">
        <f>O186*H186</f>
        <v>44.550851000000002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116</v>
      </c>
      <c r="AT186" s="150" t="s">
        <v>112</v>
      </c>
      <c r="AU186" s="150" t="s">
        <v>117</v>
      </c>
      <c r="AY186" s="14" t="s">
        <v>110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4" t="s">
        <v>117</v>
      </c>
      <c r="BK186" s="151">
        <f>ROUND(I186*H186,2)</f>
        <v>0</v>
      </c>
      <c r="BL186" s="14" t="s">
        <v>116</v>
      </c>
      <c r="BM186" s="150" t="s">
        <v>404</v>
      </c>
    </row>
    <row r="187" spans="1:65" s="2" customFormat="1" ht="24.2" customHeight="1">
      <c r="A187" s="26"/>
      <c r="B187" s="138"/>
      <c r="C187" s="139" t="s">
        <v>343</v>
      </c>
      <c r="D187" s="139" t="s">
        <v>112</v>
      </c>
      <c r="E187" s="140" t="s">
        <v>424</v>
      </c>
      <c r="F187" s="141" t="s">
        <v>425</v>
      </c>
      <c r="G187" s="142" t="s">
        <v>167</v>
      </c>
      <c r="H187" s="143">
        <v>298.99900000000002</v>
      </c>
      <c r="I187" s="144">
        <v>0</v>
      </c>
      <c r="J187" s="144">
        <f>ROUND(I187*H187,2)</f>
        <v>0</v>
      </c>
      <c r="K187" s="145"/>
      <c r="L187" s="27"/>
      <c r="M187" s="146" t="s">
        <v>1</v>
      </c>
      <c r="N187" s="147" t="s">
        <v>35</v>
      </c>
      <c r="O187" s="148">
        <v>0</v>
      </c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116</v>
      </c>
      <c r="AT187" s="150" t="s">
        <v>112</v>
      </c>
      <c r="AU187" s="150" t="s">
        <v>117</v>
      </c>
      <c r="AY187" s="14" t="s">
        <v>110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4" t="s">
        <v>117</v>
      </c>
      <c r="BK187" s="151">
        <f>ROUND(I187*H187,2)</f>
        <v>0</v>
      </c>
      <c r="BL187" s="14" t="s">
        <v>116</v>
      </c>
      <c r="BM187" s="150" t="s">
        <v>548</v>
      </c>
    </row>
    <row r="188" spans="1:65" s="2" customFormat="1" ht="14.45" customHeight="1">
      <c r="A188" s="26"/>
      <c r="B188" s="138"/>
      <c r="C188" s="139" t="s">
        <v>176</v>
      </c>
      <c r="D188" s="139" t="s">
        <v>112</v>
      </c>
      <c r="E188" s="140" t="s">
        <v>549</v>
      </c>
      <c r="F188" s="141" t="s">
        <v>429</v>
      </c>
      <c r="G188" s="142" t="s">
        <v>167</v>
      </c>
      <c r="H188" s="143">
        <v>1328.38</v>
      </c>
      <c r="I188" s="144">
        <v>0</v>
      </c>
      <c r="J188" s="144">
        <f>ROUND(I188*H188,2)</f>
        <v>0</v>
      </c>
      <c r="K188" s="145"/>
      <c r="L188" s="27"/>
      <c r="M188" s="162" t="s">
        <v>1</v>
      </c>
      <c r="N188" s="163" t="s">
        <v>35</v>
      </c>
      <c r="O188" s="164">
        <v>0.45800000000000002</v>
      </c>
      <c r="P188" s="164">
        <f>O188*H188</f>
        <v>608.39804000000004</v>
      </c>
      <c r="Q188" s="164">
        <v>0</v>
      </c>
      <c r="R188" s="164">
        <f>Q188*H188</f>
        <v>0</v>
      </c>
      <c r="S188" s="164">
        <v>0</v>
      </c>
      <c r="T188" s="165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116</v>
      </c>
      <c r="AT188" s="150" t="s">
        <v>112</v>
      </c>
      <c r="AU188" s="150" t="s">
        <v>117</v>
      </c>
      <c r="AY188" s="14" t="s">
        <v>110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4" t="s">
        <v>117</v>
      </c>
      <c r="BK188" s="151">
        <f>ROUND(I188*H188,2)</f>
        <v>0</v>
      </c>
      <c r="BL188" s="14" t="s">
        <v>116</v>
      </c>
      <c r="BM188" s="150" t="s">
        <v>550</v>
      </c>
    </row>
    <row r="189" spans="1:65" s="2" customFormat="1" ht="6.95" customHeight="1">
      <c r="A189" s="26"/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27"/>
      <c r="M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</sheetData>
  <autoFilter ref="C121:K18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horizontalDpi="4294967295" verticalDpi="429496729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 01 - Verejný vodovod</vt:lpstr>
      <vt:lpstr>01 - Kanalizácia </vt:lpstr>
      <vt:lpstr>'01 - Kanalizácia '!Názvy_tlače</vt:lpstr>
      <vt:lpstr>'Rekapitulácia stavby'!Názvy_tlače</vt:lpstr>
      <vt:lpstr>'SO 01 - Verejný vodovod'!Názvy_tlače</vt:lpstr>
      <vt:lpstr>'01 - Kanalizácia '!Oblasť_tlače</vt:lpstr>
      <vt:lpstr>'Rekapitulácia stavby'!Oblasť_tlače</vt:lpstr>
      <vt:lpstr>'SO 01 - Verejný vodovod'!Oblasť_tlače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PEREŠOVÁ Mária</cp:lastModifiedBy>
  <cp:lastPrinted>2020-11-19T06:17:29Z</cp:lastPrinted>
  <dcterms:created xsi:type="dcterms:W3CDTF">2020-11-10T07:31:55Z</dcterms:created>
  <dcterms:modified xsi:type="dcterms:W3CDTF">2021-04-19T12:39:18Z</dcterms:modified>
</cp:coreProperties>
</file>