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https://d.docs.live.net/96f90fb8800e8fb7/157. Stavby obce/1. Obec Ďurkov/Zákazka s nízkou hodnotou/Výzva na predkladanie ponúk/VV/"/>
    </mc:Choice>
  </mc:AlternateContent>
  <xr:revisionPtr revIDLastSave="0" documentId="11_604DFB65631647E7A8803B253DCDF0B0E91DA6A3" xr6:coauthVersionLast="45" xr6:coauthVersionMax="45" xr10:uidLastSave="{00000000-0000-0000-0000-000000000000}"/>
  <bookViews>
    <workbookView xWindow="2130" yWindow="1320" windowWidth="18060" windowHeight="9600" xr2:uid="{00000000-000D-0000-FFFF-FFFF00000000}"/>
  </bookViews>
  <sheets>
    <sheet name="Rekapitulácia stavby" sheetId="1" r:id="rId1"/>
    <sheet name="Rekapitulácia objektu 01" sheetId="8" r:id="rId2"/>
    <sheet name="011 Stavebné práce" sheetId="2" r:id="rId3"/>
    <sheet name="012 Plynofikácia" sheetId="3" r:id="rId4"/>
    <sheet name="013 Ústredné vykurovanie" sheetId="4" r:id="rId5"/>
    <sheet name="014 Dažďová kanalizácia" sheetId="5" r:id="rId6"/>
    <sheet name="Rekapitulácia objektu 02" sheetId="9" r:id="rId7"/>
    <sheet name="021 Stavebné práce" sheetId="6" r:id="rId8"/>
    <sheet name="022 Dažďová kanalizácia" sheetId="7" r:id="rId9"/>
  </sheets>
  <externalReferences>
    <externalReference r:id="rId10"/>
    <externalReference r:id="rId11"/>
  </externalReferences>
  <definedNames>
    <definedName name="_xlnm._FilterDatabase" localSheetId="2" hidden="1">'011 Stavebné práce'!$C$48:$K$168</definedName>
    <definedName name="_xlnm._FilterDatabase" localSheetId="3" hidden="1">'012 Plynofikácia'!$C$38:$K$67</definedName>
    <definedName name="_xlnm._FilterDatabase" localSheetId="5" hidden="1">'014 Dažďová kanalizácia'!$C$39:$K$64</definedName>
    <definedName name="_xlnm._FilterDatabase" localSheetId="7" hidden="1">'021 Stavebné práce'!$C$44:$K$135</definedName>
    <definedName name="_xlnm._FilterDatabase" localSheetId="8" hidden="1">'022 Dažďová kanalizácia'!$C$38:$K$63</definedName>
    <definedName name="_xlnm.Print_Titles" localSheetId="2">'011 Stavebné práce'!$48:$48</definedName>
    <definedName name="_xlnm.Print_Titles" localSheetId="3">'012 Plynofikácia'!$38:$38</definedName>
    <definedName name="_xlnm.Print_Titles" localSheetId="4">'013 Ústredné vykurovanie'!#REF!</definedName>
    <definedName name="_xlnm.Print_Titles" localSheetId="5">'014 Dažďová kanalizácia'!$39:$39</definedName>
    <definedName name="_xlnm.Print_Titles" localSheetId="7">'021 Stavebné práce'!$44:$44</definedName>
    <definedName name="_xlnm.Print_Titles" localSheetId="8">'022 Dažďová kanalizácia'!$38:$38</definedName>
    <definedName name="_xlnm.Print_Titles" localSheetId="1">'Rekapitulácia objektu 01'!$13:$13</definedName>
    <definedName name="_xlnm.Print_Titles" localSheetId="6">'Rekapitulácia objektu 02'!$13:$13</definedName>
    <definedName name="_xlnm.Print_Titles" localSheetId="0">'Rekapitulácia stavby'!$12:$12</definedName>
    <definedName name="_xlnm.Print_Area" localSheetId="2">'011 Stavebné práce'!$B$1:$J$168</definedName>
    <definedName name="_xlnm.Print_Area" localSheetId="4">'013 Ústredné vykurovanie'!$B$1:$J$21</definedName>
    <definedName name="_xlnm.Print_Area" localSheetId="5">'014 Dažďová kanalizácia'!#REF!,'014 Dažďová kanalizácia'!$C$3:$J$23,'014 Dažďová kanalizácia'!$C$29:$K$64</definedName>
    <definedName name="_xlnm.Print_Area" localSheetId="7">'021 Stavebné práce'!$B$1:$J$136</definedName>
    <definedName name="_xlnm.Print_Area" localSheetId="8">'022 Dažďová kanalizácia'!#REF!,'022 Dažďová kanalizácia'!$C$3:$J$22,'022 Dažďová kanalizácia'!$C$28:$K$63</definedName>
    <definedName name="_xlnm.Print_Area" localSheetId="1">'Rekapitulácia objektu 01'!#REF!,'Rekapitulácia objektu 01'!$C$3:$AQ$19</definedName>
    <definedName name="_xlnm.Print_Area" localSheetId="6">'Rekapitulácia objektu 02'!#REF!,'Rekapitulácia objektu 02'!$C$3:$AQ$18</definedName>
    <definedName name="_xlnm.Print_Area" localSheetId="0">'Rekapitulácia stavby'!#REF!,'Rekapitulácia stavby'!$C$3:$AQ$22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D17" i="9" l="1"/>
  <c r="BC17" i="9"/>
  <c r="BB17" i="9"/>
  <c r="BA17" i="9"/>
  <c r="AZ17" i="9"/>
  <c r="AY17" i="9"/>
  <c r="AX17" i="9"/>
  <c r="AW17" i="9"/>
  <c r="AV17" i="9"/>
  <c r="AT17" i="9" s="1"/>
  <c r="AU17" i="9"/>
  <c r="BD16" i="9"/>
  <c r="BC16" i="9"/>
  <c r="BB16" i="9"/>
  <c r="BA16" i="9"/>
  <c r="AZ16" i="9"/>
  <c r="AY16" i="9"/>
  <c r="AX16" i="9"/>
  <c r="AW16" i="9"/>
  <c r="AV16" i="9"/>
  <c r="AU16" i="9"/>
  <c r="AT16" i="9" l="1"/>
  <c r="BD18" i="8" l="1"/>
  <c r="BC18" i="8"/>
  <c r="BB18" i="8"/>
  <c r="BA18" i="8"/>
  <c r="AZ18" i="8"/>
  <c r="AY18" i="8"/>
  <c r="AX18" i="8"/>
  <c r="AW18" i="8"/>
  <c r="AV18" i="8"/>
  <c r="AU18" i="8"/>
  <c r="BD17" i="8"/>
  <c r="BC17" i="8"/>
  <c r="BB17" i="8"/>
  <c r="BA17" i="8"/>
  <c r="AZ17" i="8"/>
  <c r="AY17" i="8"/>
  <c r="AX17" i="8"/>
  <c r="AW17" i="8"/>
  <c r="AV17" i="8"/>
  <c r="AU17" i="8"/>
  <c r="BD16" i="8"/>
  <c r="BC16" i="8"/>
  <c r="BB16" i="8"/>
  <c r="BA16" i="8"/>
  <c r="AZ16" i="8"/>
  <c r="AY16" i="8"/>
  <c r="AX16" i="8"/>
  <c r="AW16" i="8"/>
  <c r="AV16" i="8"/>
  <c r="AU16" i="8"/>
  <c r="BD15" i="8"/>
  <c r="BC15" i="8"/>
  <c r="BB15" i="8"/>
  <c r="BA15" i="8"/>
  <c r="AZ15" i="8"/>
  <c r="AY15" i="8"/>
  <c r="AX15" i="8"/>
  <c r="AW15" i="8"/>
  <c r="AV15" i="8"/>
  <c r="AT15" i="8" s="1"/>
  <c r="AU15" i="8"/>
  <c r="AT18" i="8" l="1"/>
  <c r="AT16" i="8"/>
  <c r="AT17" i="8"/>
  <c r="AY21" i="1" l="1"/>
  <c r="AX21" i="1"/>
  <c r="BI63" i="7"/>
  <c r="BH63" i="7"/>
  <c r="BG63" i="7"/>
  <c r="BE63" i="7"/>
  <c r="T63" i="7"/>
  <c r="R63" i="7"/>
  <c r="P63" i="7"/>
  <c r="BK63" i="7"/>
  <c r="BF63" i="7"/>
  <c r="BI62" i="7"/>
  <c r="BH62" i="7"/>
  <c r="BG62" i="7"/>
  <c r="BE62" i="7"/>
  <c r="T62" i="7"/>
  <c r="R62" i="7"/>
  <c r="P62" i="7"/>
  <c r="BK62" i="7"/>
  <c r="BF62" i="7"/>
  <c r="BI59" i="7"/>
  <c r="BH59" i="7"/>
  <c r="BG59" i="7"/>
  <c r="BE59" i="7"/>
  <c r="T59" i="7"/>
  <c r="T58" i="7" s="1"/>
  <c r="R59" i="7"/>
  <c r="R58" i="7" s="1"/>
  <c r="P59" i="7"/>
  <c r="P58" i="7" s="1"/>
  <c r="BK59" i="7"/>
  <c r="BK58" i="7" s="1"/>
  <c r="BF59" i="7"/>
  <c r="BI57" i="7"/>
  <c r="BH57" i="7"/>
  <c r="BG57" i="7"/>
  <c r="BE57" i="7"/>
  <c r="T57" i="7"/>
  <c r="R57" i="7"/>
  <c r="P57" i="7"/>
  <c r="BK57" i="7"/>
  <c r="BF57" i="7"/>
  <c r="BI56" i="7"/>
  <c r="BH56" i="7"/>
  <c r="BG56" i="7"/>
  <c r="BE56" i="7"/>
  <c r="T56" i="7"/>
  <c r="R56" i="7"/>
  <c r="P56" i="7"/>
  <c r="BK56" i="7"/>
  <c r="BF56" i="7"/>
  <c r="BI54" i="7"/>
  <c r="BH54" i="7"/>
  <c r="BG54" i="7"/>
  <c r="BE54" i="7"/>
  <c r="T54" i="7"/>
  <c r="T53" i="7" s="1"/>
  <c r="R54" i="7"/>
  <c r="R53" i="7" s="1"/>
  <c r="P54" i="7"/>
  <c r="P53" i="7" s="1"/>
  <c r="BK54" i="7"/>
  <c r="BK53" i="7" s="1"/>
  <c r="BF54" i="7"/>
  <c r="BI52" i="7"/>
  <c r="BH52" i="7"/>
  <c r="BG52" i="7"/>
  <c r="BE52" i="7"/>
  <c r="T52" i="7"/>
  <c r="R52" i="7"/>
  <c r="P52" i="7"/>
  <c r="BK52" i="7"/>
  <c r="BF52" i="7"/>
  <c r="BI51" i="7"/>
  <c r="BH51" i="7"/>
  <c r="BG51" i="7"/>
  <c r="BE51" i="7"/>
  <c r="T51" i="7"/>
  <c r="R51" i="7"/>
  <c r="P51" i="7"/>
  <c r="BK51" i="7"/>
  <c r="BF51" i="7"/>
  <c r="BI50" i="7"/>
  <c r="BH50" i="7"/>
  <c r="BG50" i="7"/>
  <c r="BE50" i="7"/>
  <c r="T50" i="7"/>
  <c r="R50" i="7"/>
  <c r="P50" i="7"/>
  <c r="BK50" i="7"/>
  <c r="BF50" i="7"/>
  <c r="BI49" i="7"/>
  <c r="BH49" i="7"/>
  <c r="BG49" i="7"/>
  <c r="BE49" i="7"/>
  <c r="T49" i="7"/>
  <c r="R49" i="7"/>
  <c r="P49" i="7"/>
  <c r="BK49" i="7"/>
  <c r="BF49" i="7"/>
  <c r="BI48" i="7"/>
  <c r="BH48" i="7"/>
  <c r="BG48" i="7"/>
  <c r="BE48" i="7"/>
  <c r="T48" i="7"/>
  <c r="R48" i="7"/>
  <c r="P48" i="7"/>
  <c r="BK48" i="7"/>
  <c r="BF48" i="7"/>
  <c r="BI47" i="7"/>
  <c r="BH47" i="7"/>
  <c r="BG47" i="7"/>
  <c r="BE47" i="7"/>
  <c r="T47" i="7"/>
  <c r="R47" i="7"/>
  <c r="P47" i="7"/>
  <c r="BK47" i="7"/>
  <c r="BF47" i="7"/>
  <c r="BI46" i="7"/>
  <c r="BH46" i="7"/>
  <c r="BG46" i="7"/>
  <c r="BE46" i="7"/>
  <c r="T46" i="7"/>
  <c r="R46" i="7"/>
  <c r="P46" i="7"/>
  <c r="BK46" i="7"/>
  <c r="BF46" i="7"/>
  <c r="BI45" i="7"/>
  <c r="BH45" i="7"/>
  <c r="BG45" i="7"/>
  <c r="BE45" i="7"/>
  <c r="T45" i="7"/>
  <c r="R45" i="7"/>
  <c r="P45" i="7"/>
  <c r="BK45" i="7"/>
  <c r="BF45" i="7"/>
  <c r="BI44" i="7"/>
  <c r="BH44" i="7"/>
  <c r="BG44" i="7"/>
  <c r="BE44" i="7"/>
  <c r="T44" i="7"/>
  <c r="R44" i="7"/>
  <c r="P44" i="7"/>
  <c r="BK44" i="7"/>
  <c r="BF44" i="7"/>
  <c r="BI43" i="7"/>
  <c r="BH43" i="7"/>
  <c r="BG43" i="7"/>
  <c r="BE43" i="7"/>
  <c r="T43" i="7"/>
  <c r="R43" i="7"/>
  <c r="P43" i="7"/>
  <c r="BK43" i="7"/>
  <c r="BF43" i="7"/>
  <c r="BI42" i="7"/>
  <c r="BH42" i="7"/>
  <c r="BG42" i="7"/>
  <c r="BE42" i="7"/>
  <c r="T42" i="7"/>
  <c r="R42" i="7"/>
  <c r="P42" i="7"/>
  <c r="BK42" i="7"/>
  <c r="BF42" i="7"/>
  <c r="BI41" i="7"/>
  <c r="BH41" i="7"/>
  <c r="BG41" i="7"/>
  <c r="BE41" i="7"/>
  <c r="T41" i="7"/>
  <c r="R41" i="7"/>
  <c r="P41" i="7"/>
  <c r="BK41" i="7"/>
  <c r="BF41" i="7"/>
  <c r="AY20" i="1"/>
  <c r="AX20" i="1"/>
  <c r="BI135" i="6"/>
  <c r="BH135" i="6"/>
  <c r="BG135" i="6"/>
  <c r="BE135" i="6"/>
  <c r="T135" i="6"/>
  <c r="R135" i="6"/>
  <c r="P135" i="6"/>
  <c r="BK135" i="6"/>
  <c r="BF135" i="6"/>
  <c r="BI134" i="6"/>
  <c r="BH134" i="6"/>
  <c r="BG134" i="6"/>
  <c r="BE134" i="6"/>
  <c r="T134" i="6"/>
  <c r="R134" i="6"/>
  <c r="P134" i="6"/>
  <c r="BK134" i="6"/>
  <c r="BF134" i="6"/>
  <c r="BI132" i="6"/>
  <c r="BH132" i="6"/>
  <c r="BG132" i="6"/>
  <c r="BE132" i="6"/>
  <c r="T132" i="6"/>
  <c r="R132" i="6"/>
  <c r="P132" i="6"/>
  <c r="BK132" i="6"/>
  <c r="BF132" i="6"/>
  <c r="BI131" i="6"/>
  <c r="BH131" i="6"/>
  <c r="BG131" i="6"/>
  <c r="BE131" i="6"/>
  <c r="T131" i="6"/>
  <c r="R131" i="6"/>
  <c r="P131" i="6"/>
  <c r="BK131" i="6"/>
  <c r="BF131" i="6"/>
  <c r="BI130" i="6"/>
  <c r="BH130" i="6"/>
  <c r="BG130" i="6"/>
  <c r="BE130" i="6"/>
  <c r="T130" i="6"/>
  <c r="R130" i="6"/>
  <c r="P130" i="6"/>
  <c r="BK130" i="6"/>
  <c r="BF130" i="6"/>
  <c r="BI129" i="6"/>
  <c r="BH129" i="6"/>
  <c r="BG129" i="6"/>
  <c r="BE129" i="6"/>
  <c r="T129" i="6"/>
  <c r="R129" i="6"/>
  <c r="P129" i="6"/>
  <c r="BK129" i="6"/>
  <c r="BF129" i="6"/>
  <c r="BI128" i="6"/>
  <c r="BH128" i="6"/>
  <c r="BG128" i="6"/>
  <c r="BE128" i="6"/>
  <c r="T128" i="6"/>
  <c r="R128" i="6"/>
  <c r="P128" i="6"/>
  <c r="BK128" i="6"/>
  <c r="BF128" i="6"/>
  <c r="BI126" i="6"/>
  <c r="BH126" i="6"/>
  <c r="BG126" i="6"/>
  <c r="BE126" i="6"/>
  <c r="T126" i="6"/>
  <c r="R126" i="6"/>
  <c r="P126" i="6"/>
  <c r="BK126" i="6"/>
  <c r="BF126" i="6"/>
  <c r="BI125" i="6"/>
  <c r="BH125" i="6"/>
  <c r="BG125" i="6"/>
  <c r="BE125" i="6"/>
  <c r="T125" i="6"/>
  <c r="R125" i="6"/>
  <c r="P125" i="6"/>
  <c r="BK125" i="6"/>
  <c r="BF125" i="6"/>
  <c r="BI124" i="6"/>
  <c r="BH124" i="6"/>
  <c r="BG124" i="6"/>
  <c r="BE124" i="6"/>
  <c r="T124" i="6"/>
  <c r="R124" i="6"/>
  <c r="P124" i="6"/>
  <c r="BK124" i="6"/>
  <c r="BF124" i="6"/>
  <c r="BI123" i="6"/>
  <c r="BH123" i="6"/>
  <c r="BG123" i="6"/>
  <c r="BE123" i="6"/>
  <c r="T123" i="6"/>
  <c r="R123" i="6"/>
  <c r="P123" i="6"/>
  <c r="BK123" i="6"/>
  <c r="BF123" i="6"/>
  <c r="BI122" i="6"/>
  <c r="BH122" i="6"/>
  <c r="BG122" i="6"/>
  <c r="BE122" i="6"/>
  <c r="T122" i="6"/>
  <c r="R122" i="6"/>
  <c r="P122" i="6"/>
  <c r="BK122" i="6"/>
  <c r="BF122" i="6"/>
  <c r="BI121" i="6"/>
  <c r="BH121" i="6"/>
  <c r="BG121" i="6"/>
  <c r="BE121" i="6"/>
  <c r="T121" i="6"/>
  <c r="R121" i="6"/>
  <c r="P121" i="6"/>
  <c r="BK121" i="6"/>
  <c r="BF121" i="6"/>
  <c r="BI120" i="6"/>
  <c r="BH120" i="6"/>
  <c r="BG120" i="6"/>
  <c r="BE120" i="6"/>
  <c r="T120" i="6"/>
  <c r="R120" i="6"/>
  <c r="P120" i="6"/>
  <c r="BK120" i="6"/>
  <c r="BF120" i="6"/>
  <c r="BI119" i="6"/>
  <c r="BH119" i="6"/>
  <c r="BG119" i="6"/>
  <c r="BE119" i="6"/>
  <c r="T119" i="6"/>
  <c r="R119" i="6"/>
  <c r="P119" i="6"/>
  <c r="BK119" i="6"/>
  <c r="BF119" i="6"/>
  <c r="BI118" i="6"/>
  <c r="BH118" i="6"/>
  <c r="BG118" i="6"/>
  <c r="BE118" i="6"/>
  <c r="T118" i="6"/>
  <c r="R118" i="6"/>
  <c r="P118" i="6"/>
  <c r="BK118" i="6"/>
  <c r="BF118" i="6"/>
  <c r="BI117" i="6"/>
  <c r="BH117" i="6"/>
  <c r="BG117" i="6"/>
  <c r="BE117" i="6"/>
  <c r="T117" i="6"/>
  <c r="R117" i="6"/>
  <c r="P117" i="6"/>
  <c r="BK117" i="6"/>
  <c r="BF117" i="6"/>
  <c r="BI116" i="6"/>
  <c r="BH116" i="6"/>
  <c r="BG116" i="6"/>
  <c r="BE116" i="6"/>
  <c r="T116" i="6"/>
  <c r="R116" i="6"/>
  <c r="P116" i="6"/>
  <c r="BK116" i="6"/>
  <c r="BF116" i="6"/>
  <c r="BI114" i="6"/>
  <c r="BH114" i="6"/>
  <c r="BG114" i="6"/>
  <c r="BE114" i="6"/>
  <c r="T114" i="6"/>
  <c r="R114" i="6"/>
  <c r="P114" i="6"/>
  <c r="BK114" i="6"/>
  <c r="BF114" i="6"/>
  <c r="BI113" i="6"/>
  <c r="BH113" i="6"/>
  <c r="BG113" i="6"/>
  <c r="BE113" i="6"/>
  <c r="T113" i="6"/>
  <c r="R113" i="6"/>
  <c r="P113" i="6"/>
  <c r="BK113" i="6"/>
  <c r="BF113" i="6"/>
  <c r="BI112" i="6"/>
  <c r="BH112" i="6"/>
  <c r="BG112" i="6"/>
  <c r="BE112" i="6"/>
  <c r="T112" i="6"/>
  <c r="R112" i="6"/>
  <c r="P112" i="6"/>
  <c r="BK112" i="6"/>
  <c r="BF112" i="6"/>
  <c r="BI110" i="6"/>
  <c r="BH110" i="6"/>
  <c r="BG110" i="6"/>
  <c r="BE110" i="6"/>
  <c r="T110" i="6"/>
  <c r="R110" i="6"/>
  <c r="P110" i="6"/>
  <c r="BK110" i="6"/>
  <c r="BF110" i="6"/>
  <c r="BI109" i="6"/>
  <c r="BH109" i="6"/>
  <c r="BG109" i="6"/>
  <c r="BE109" i="6"/>
  <c r="T109" i="6"/>
  <c r="R109" i="6"/>
  <c r="P109" i="6"/>
  <c r="BK109" i="6"/>
  <c r="BF109" i="6"/>
  <c r="BI108" i="6"/>
  <c r="BH108" i="6"/>
  <c r="BG108" i="6"/>
  <c r="BE108" i="6"/>
  <c r="T108" i="6"/>
  <c r="R108" i="6"/>
  <c r="P108" i="6"/>
  <c r="BK108" i="6"/>
  <c r="BF108" i="6"/>
  <c r="BI107" i="6"/>
  <c r="BH107" i="6"/>
  <c r="BG107" i="6"/>
  <c r="BE107" i="6"/>
  <c r="T107" i="6"/>
  <c r="R107" i="6"/>
  <c r="P107" i="6"/>
  <c r="BK107" i="6"/>
  <c r="BF107" i="6"/>
  <c r="BI106" i="6"/>
  <c r="BH106" i="6"/>
  <c r="BG106" i="6"/>
  <c r="BE106" i="6"/>
  <c r="T106" i="6"/>
  <c r="R106" i="6"/>
  <c r="P106" i="6"/>
  <c r="BK106" i="6"/>
  <c r="BF106" i="6"/>
  <c r="BI105" i="6"/>
  <c r="BH105" i="6"/>
  <c r="BG105" i="6"/>
  <c r="BE105" i="6"/>
  <c r="T105" i="6"/>
  <c r="R105" i="6"/>
  <c r="P105" i="6"/>
  <c r="BK105" i="6"/>
  <c r="BF105" i="6"/>
  <c r="BI104" i="6"/>
  <c r="BH104" i="6"/>
  <c r="BG104" i="6"/>
  <c r="BE104" i="6"/>
  <c r="T104" i="6"/>
  <c r="R104" i="6"/>
  <c r="P104" i="6"/>
  <c r="BK104" i="6"/>
  <c r="BF104" i="6"/>
  <c r="BI103" i="6"/>
  <c r="BH103" i="6"/>
  <c r="BG103" i="6"/>
  <c r="BE103" i="6"/>
  <c r="T103" i="6"/>
  <c r="R103" i="6"/>
  <c r="P103" i="6"/>
  <c r="BK103" i="6"/>
  <c r="BF103" i="6"/>
  <c r="BI102" i="6"/>
  <c r="BH102" i="6"/>
  <c r="BG102" i="6"/>
  <c r="BE102" i="6"/>
  <c r="T102" i="6"/>
  <c r="R102" i="6"/>
  <c r="P102" i="6"/>
  <c r="BK102" i="6"/>
  <c r="BF102" i="6"/>
  <c r="BI101" i="6"/>
  <c r="BH101" i="6"/>
  <c r="BG101" i="6"/>
  <c r="BE101" i="6"/>
  <c r="T101" i="6"/>
  <c r="R101" i="6"/>
  <c r="P101" i="6"/>
  <c r="BK101" i="6"/>
  <c r="BF101" i="6"/>
  <c r="BI99" i="6"/>
  <c r="BH99" i="6"/>
  <c r="BG99" i="6"/>
  <c r="BE99" i="6"/>
  <c r="T99" i="6"/>
  <c r="R99" i="6"/>
  <c r="P99" i="6"/>
  <c r="BK99" i="6"/>
  <c r="BF99" i="6"/>
  <c r="BI98" i="6"/>
  <c r="BH98" i="6"/>
  <c r="BG98" i="6"/>
  <c r="BE98" i="6"/>
  <c r="T98" i="6"/>
  <c r="R98" i="6"/>
  <c r="P98" i="6"/>
  <c r="BK98" i="6"/>
  <c r="BF98" i="6"/>
  <c r="BI97" i="6"/>
  <c r="BH97" i="6"/>
  <c r="BG97" i="6"/>
  <c r="BE97" i="6"/>
  <c r="T97" i="6"/>
  <c r="R97" i="6"/>
  <c r="P97" i="6"/>
  <c r="BK97" i="6"/>
  <c r="BF97" i="6"/>
  <c r="BI94" i="6"/>
  <c r="BH94" i="6"/>
  <c r="BG94" i="6"/>
  <c r="BE94" i="6"/>
  <c r="T94" i="6"/>
  <c r="T93" i="6" s="1"/>
  <c r="R94" i="6"/>
  <c r="R93" i="6" s="1"/>
  <c r="P94" i="6"/>
  <c r="P93" i="6" s="1"/>
  <c r="BK94" i="6"/>
  <c r="BK93" i="6" s="1"/>
  <c r="BF94" i="6"/>
  <c r="BI92" i="6"/>
  <c r="BH92" i="6"/>
  <c r="BG92" i="6"/>
  <c r="BE92" i="6"/>
  <c r="T92" i="6"/>
  <c r="R92" i="6"/>
  <c r="P92" i="6"/>
  <c r="BK92" i="6"/>
  <c r="BF92" i="6"/>
  <c r="BI91" i="6"/>
  <c r="BH91" i="6"/>
  <c r="BG91" i="6"/>
  <c r="BE91" i="6"/>
  <c r="T91" i="6"/>
  <c r="R91" i="6"/>
  <c r="P91" i="6"/>
  <c r="BK91" i="6"/>
  <c r="BF91" i="6"/>
  <c r="BI90" i="6"/>
  <c r="BH90" i="6"/>
  <c r="BG90" i="6"/>
  <c r="BE90" i="6"/>
  <c r="T90" i="6"/>
  <c r="R90" i="6"/>
  <c r="P90" i="6"/>
  <c r="BK90" i="6"/>
  <c r="BF90" i="6"/>
  <c r="BI89" i="6"/>
  <c r="BH89" i="6"/>
  <c r="BG89" i="6"/>
  <c r="BE89" i="6"/>
  <c r="T89" i="6"/>
  <c r="R89" i="6"/>
  <c r="P89" i="6"/>
  <c r="BK89" i="6"/>
  <c r="BF89" i="6"/>
  <c r="BI88" i="6"/>
  <c r="BH88" i="6"/>
  <c r="BG88" i="6"/>
  <c r="BE88" i="6"/>
  <c r="T88" i="6"/>
  <c r="R88" i="6"/>
  <c r="P88" i="6"/>
  <c r="BK88" i="6"/>
  <c r="BF88" i="6"/>
  <c r="BI87" i="6"/>
  <c r="BH87" i="6"/>
  <c r="BG87" i="6"/>
  <c r="BE87" i="6"/>
  <c r="T87" i="6"/>
  <c r="R87" i="6"/>
  <c r="P87" i="6"/>
  <c r="BK87" i="6"/>
  <c r="BF87" i="6"/>
  <c r="BI86" i="6"/>
  <c r="BH86" i="6"/>
  <c r="BG86" i="6"/>
  <c r="BE86" i="6"/>
  <c r="T86" i="6"/>
  <c r="R86" i="6"/>
  <c r="P86" i="6"/>
  <c r="BK86" i="6"/>
  <c r="BF86" i="6"/>
  <c r="BI85" i="6"/>
  <c r="BH85" i="6"/>
  <c r="BG85" i="6"/>
  <c r="BE85" i="6"/>
  <c r="T85" i="6"/>
  <c r="R85" i="6"/>
  <c r="P85" i="6"/>
  <c r="BK85" i="6"/>
  <c r="BF85" i="6"/>
  <c r="BI84" i="6"/>
  <c r="BH84" i="6"/>
  <c r="BG84" i="6"/>
  <c r="BE84" i="6"/>
  <c r="T84" i="6"/>
  <c r="R84" i="6"/>
  <c r="P84" i="6"/>
  <c r="BK84" i="6"/>
  <c r="BF84" i="6"/>
  <c r="BI83" i="6"/>
  <c r="BH83" i="6"/>
  <c r="BG83" i="6"/>
  <c r="BE83" i="6"/>
  <c r="T83" i="6"/>
  <c r="R83" i="6"/>
  <c r="P83" i="6"/>
  <c r="BK83" i="6"/>
  <c r="BF83" i="6"/>
  <c r="BI82" i="6"/>
  <c r="BH82" i="6"/>
  <c r="BG82" i="6"/>
  <c r="BE82" i="6"/>
  <c r="T82" i="6"/>
  <c r="R82" i="6"/>
  <c r="P82" i="6"/>
  <c r="BK82" i="6"/>
  <c r="BF82" i="6"/>
  <c r="BI81" i="6"/>
  <c r="BH81" i="6"/>
  <c r="BG81" i="6"/>
  <c r="BE81" i="6"/>
  <c r="T81" i="6"/>
  <c r="R81" i="6"/>
  <c r="P81" i="6"/>
  <c r="BK81" i="6"/>
  <c r="BF81" i="6"/>
  <c r="BI80" i="6"/>
  <c r="BH80" i="6"/>
  <c r="BG80" i="6"/>
  <c r="BE80" i="6"/>
  <c r="T80" i="6"/>
  <c r="R80" i="6"/>
  <c r="P80" i="6"/>
  <c r="BK80" i="6"/>
  <c r="BF80" i="6"/>
  <c r="BI79" i="6"/>
  <c r="BH79" i="6"/>
  <c r="BG79" i="6"/>
  <c r="BE79" i="6"/>
  <c r="T79" i="6"/>
  <c r="R79" i="6"/>
  <c r="P79" i="6"/>
  <c r="BK79" i="6"/>
  <c r="BF79" i="6"/>
  <c r="BI78" i="6"/>
  <c r="BH78" i="6"/>
  <c r="BG78" i="6"/>
  <c r="BE78" i="6"/>
  <c r="T78" i="6"/>
  <c r="R78" i="6"/>
  <c r="P78" i="6"/>
  <c r="BK78" i="6"/>
  <c r="BF78" i="6"/>
  <c r="BI77" i="6"/>
  <c r="BH77" i="6"/>
  <c r="BG77" i="6"/>
  <c r="BE77" i="6"/>
  <c r="T77" i="6"/>
  <c r="R77" i="6"/>
  <c r="P77" i="6"/>
  <c r="BK77" i="6"/>
  <c r="BF77" i="6"/>
  <c r="BI76" i="6"/>
  <c r="BH76" i="6"/>
  <c r="BG76" i="6"/>
  <c r="BE76" i="6"/>
  <c r="T76" i="6"/>
  <c r="R76" i="6"/>
  <c r="P76" i="6"/>
  <c r="BK76" i="6"/>
  <c r="BF76" i="6"/>
  <c r="BI74" i="6"/>
  <c r="BH74" i="6"/>
  <c r="BG74" i="6"/>
  <c r="BE74" i="6"/>
  <c r="T74" i="6"/>
  <c r="R74" i="6"/>
  <c r="P74" i="6"/>
  <c r="BK74" i="6"/>
  <c r="BF74" i="6"/>
  <c r="BI73" i="6"/>
  <c r="BH73" i="6"/>
  <c r="BG73" i="6"/>
  <c r="BE73" i="6"/>
  <c r="T73" i="6"/>
  <c r="R73" i="6"/>
  <c r="P73" i="6"/>
  <c r="BK73" i="6"/>
  <c r="BF73" i="6"/>
  <c r="BI72" i="6"/>
  <c r="BH72" i="6"/>
  <c r="BG72" i="6"/>
  <c r="BE72" i="6"/>
  <c r="T72" i="6"/>
  <c r="R72" i="6"/>
  <c r="P72" i="6"/>
  <c r="BK72" i="6"/>
  <c r="BF72" i="6"/>
  <c r="BI71" i="6"/>
  <c r="BH71" i="6"/>
  <c r="BG71" i="6"/>
  <c r="BE71" i="6"/>
  <c r="T71" i="6"/>
  <c r="R71" i="6"/>
  <c r="P71" i="6"/>
  <c r="BK71" i="6"/>
  <c r="BF71" i="6"/>
  <c r="BI70" i="6"/>
  <c r="BH70" i="6"/>
  <c r="BG70" i="6"/>
  <c r="BE70" i="6"/>
  <c r="T70" i="6"/>
  <c r="R70" i="6"/>
  <c r="P70" i="6"/>
  <c r="BK70" i="6"/>
  <c r="BF70" i="6"/>
  <c r="BI69" i="6"/>
  <c r="BH69" i="6"/>
  <c r="BG69" i="6"/>
  <c r="BE69" i="6"/>
  <c r="T69" i="6"/>
  <c r="R69" i="6"/>
  <c r="P69" i="6"/>
  <c r="BK69" i="6"/>
  <c r="BF69" i="6"/>
  <c r="BI68" i="6"/>
  <c r="BH68" i="6"/>
  <c r="BG68" i="6"/>
  <c r="BE68" i="6"/>
  <c r="T68" i="6"/>
  <c r="R68" i="6"/>
  <c r="P68" i="6"/>
  <c r="BK68" i="6"/>
  <c r="BF68" i="6"/>
  <c r="BI67" i="6"/>
  <c r="BH67" i="6"/>
  <c r="BG67" i="6"/>
  <c r="BE67" i="6"/>
  <c r="T67" i="6"/>
  <c r="R67" i="6"/>
  <c r="P67" i="6"/>
  <c r="BK67" i="6"/>
  <c r="BF67" i="6"/>
  <c r="BI66" i="6"/>
  <c r="BH66" i="6"/>
  <c r="BG66" i="6"/>
  <c r="BE66" i="6"/>
  <c r="T66" i="6"/>
  <c r="R66" i="6"/>
  <c r="P66" i="6"/>
  <c r="BK66" i="6"/>
  <c r="BF66" i="6"/>
  <c r="BI65" i="6"/>
  <c r="BH65" i="6"/>
  <c r="BG65" i="6"/>
  <c r="BE65" i="6"/>
  <c r="T65" i="6"/>
  <c r="R65" i="6"/>
  <c r="P65" i="6"/>
  <c r="BK65" i="6"/>
  <c r="BF65" i="6"/>
  <c r="BI64" i="6"/>
  <c r="BH64" i="6"/>
  <c r="BG64" i="6"/>
  <c r="BE64" i="6"/>
  <c r="T64" i="6"/>
  <c r="R64" i="6"/>
  <c r="P64" i="6"/>
  <c r="BK64" i="6"/>
  <c r="BF64" i="6"/>
  <c r="BI63" i="6"/>
  <c r="BH63" i="6"/>
  <c r="BG63" i="6"/>
  <c r="BE63" i="6"/>
  <c r="T63" i="6"/>
  <c r="R63" i="6"/>
  <c r="P63" i="6"/>
  <c r="BK63" i="6"/>
  <c r="BF63" i="6"/>
  <c r="BI62" i="6"/>
  <c r="BH62" i="6"/>
  <c r="BG62" i="6"/>
  <c r="BE62" i="6"/>
  <c r="T62" i="6"/>
  <c r="R62" i="6"/>
  <c r="P62" i="6"/>
  <c r="BK62" i="6"/>
  <c r="BF62" i="6"/>
  <c r="BI60" i="6"/>
  <c r="BH60" i="6"/>
  <c r="BG60" i="6"/>
  <c r="BE60" i="6"/>
  <c r="T60" i="6"/>
  <c r="R60" i="6"/>
  <c r="P60" i="6"/>
  <c r="BK60" i="6"/>
  <c r="BF60" i="6"/>
  <c r="BI59" i="6"/>
  <c r="BH59" i="6"/>
  <c r="BG59" i="6"/>
  <c r="BE59" i="6"/>
  <c r="T59" i="6"/>
  <c r="R59" i="6"/>
  <c r="P59" i="6"/>
  <c r="BK59" i="6"/>
  <c r="BF59" i="6"/>
  <c r="BI58" i="6"/>
  <c r="BH58" i="6"/>
  <c r="BG58" i="6"/>
  <c r="BE58" i="6"/>
  <c r="T58" i="6"/>
  <c r="R58" i="6"/>
  <c r="P58" i="6"/>
  <c r="BK58" i="6"/>
  <c r="BF58" i="6"/>
  <c r="BI57" i="6"/>
  <c r="BH57" i="6"/>
  <c r="BG57" i="6"/>
  <c r="BE57" i="6"/>
  <c r="T57" i="6"/>
  <c r="R57" i="6"/>
  <c r="P57" i="6"/>
  <c r="BK57" i="6"/>
  <c r="BF57" i="6"/>
  <c r="BI55" i="6"/>
  <c r="BH55" i="6"/>
  <c r="BG55" i="6"/>
  <c r="BE55" i="6"/>
  <c r="T55" i="6"/>
  <c r="R55" i="6"/>
  <c r="P55" i="6"/>
  <c r="BK55" i="6"/>
  <c r="BF55" i="6"/>
  <c r="BI54" i="6"/>
  <c r="BH54" i="6"/>
  <c r="BG54" i="6"/>
  <c r="BE54" i="6"/>
  <c r="T54" i="6"/>
  <c r="R54" i="6"/>
  <c r="P54" i="6"/>
  <c r="BK54" i="6"/>
  <c r="BF54" i="6"/>
  <c r="BI53" i="6"/>
  <c r="BH53" i="6"/>
  <c r="BG53" i="6"/>
  <c r="BE53" i="6"/>
  <c r="T53" i="6"/>
  <c r="R53" i="6"/>
  <c r="P53" i="6"/>
  <c r="BK53" i="6"/>
  <c r="BF53" i="6"/>
  <c r="BI52" i="6"/>
  <c r="BH52" i="6"/>
  <c r="BG52" i="6"/>
  <c r="BE52" i="6"/>
  <c r="T52" i="6"/>
  <c r="R52" i="6"/>
  <c r="P52" i="6"/>
  <c r="BK52" i="6"/>
  <c r="BF52" i="6"/>
  <c r="BI51" i="6"/>
  <c r="BH51" i="6"/>
  <c r="BG51" i="6"/>
  <c r="BE51" i="6"/>
  <c r="T51" i="6"/>
  <c r="R51" i="6"/>
  <c r="P51" i="6"/>
  <c r="BK51" i="6"/>
  <c r="BF51" i="6"/>
  <c r="BI50" i="6"/>
  <c r="BH50" i="6"/>
  <c r="BG50" i="6"/>
  <c r="BE50" i="6"/>
  <c r="T50" i="6"/>
  <c r="R50" i="6"/>
  <c r="P50" i="6"/>
  <c r="BK50" i="6"/>
  <c r="BF50" i="6"/>
  <c r="BI49" i="6"/>
  <c r="BH49" i="6"/>
  <c r="BG49" i="6"/>
  <c r="BE49" i="6"/>
  <c r="T49" i="6"/>
  <c r="R49" i="6"/>
  <c r="P49" i="6"/>
  <c r="BK49" i="6"/>
  <c r="BF49" i="6"/>
  <c r="BI48" i="6"/>
  <c r="BH48" i="6"/>
  <c r="BG48" i="6"/>
  <c r="BE48" i="6"/>
  <c r="T48" i="6"/>
  <c r="R48" i="6"/>
  <c r="P48" i="6"/>
  <c r="BK48" i="6"/>
  <c r="BF48" i="6"/>
  <c r="BI47" i="6"/>
  <c r="BH47" i="6"/>
  <c r="BG47" i="6"/>
  <c r="BE47" i="6"/>
  <c r="T47" i="6"/>
  <c r="R47" i="6"/>
  <c r="P47" i="6"/>
  <c r="BK47" i="6"/>
  <c r="BF47" i="6"/>
  <c r="AY18" i="1"/>
  <c r="AX18" i="1"/>
  <c r="BI64" i="5"/>
  <c r="BH64" i="5"/>
  <c r="BG64" i="5"/>
  <c r="BE64" i="5"/>
  <c r="T64" i="5"/>
  <c r="R64" i="5"/>
  <c r="P64" i="5"/>
  <c r="BK64" i="5"/>
  <c r="BF64" i="5"/>
  <c r="BI63" i="5"/>
  <c r="BH63" i="5"/>
  <c r="BG63" i="5"/>
  <c r="BE63" i="5"/>
  <c r="T63" i="5"/>
  <c r="R63" i="5"/>
  <c r="P63" i="5"/>
  <c r="BK63" i="5"/>
  <c r="BF63" i="5"/>
  <c r="BI60" i="5"/>
  <c r="BH60" i="5"/>
  <c r="BG60" i="5"/>
  <c r="BE60" i="5"/>
  <c r="T60" i="5"/>
  <c r="T59" i="5" s="1"/>
  <c r="R60" i="5"/>
  <c r="R59" i="5" s="1"/>
  <c r="P60" i="5"/>
  <c r="P59" i="5" s="1"/>
  <c r="BK60" i="5"/>
  <c r="BK59" i="5" s="1"/>
  <c r="BF60" i="5"/>
  <c r="BI58" i="5"/>
  <c r="BH58" i="5"/>
  <c r="BG58" i="5"/>
  <c r="BE58" i="5"/>
  <c r="T58" i="5"/>
  <c r="R58" i="5"/>
  <c r="P58" i="5"/>
  <c r="BK58" i="5"/>
  <c r="BF58" i="5"/>
  <c r="BI57" i="5"/>
  <c r="BH57" i="5"/>
  <c r="BG57" i="5"/>
  <c r="BE57" i="5"/>
  <c r="T57" i="5"/>
  <c r="R57" i="5"/>
  <c r="P57" i="5"/>
  <c r="BK57" i="5"/>
  <c r="BF57" i="5"/>
  <c r="BI55" i="5"/>
  <c r="BH55" i="5"/>
  <c r="BG55" i="5"/>
  <c r="BE55" i="5"/>
  <c r="T55" i="5"/>
  <c r="T54" i="5" s="1"/>
  <c r="R55" i="5"/>
  <c r="R54" i="5" s="1"/>
  <c r="P55" i="5"/>
  <c r="P54" i="5" s="1"/>
  <c r="BK55" i="5"/>
  <c r="BK54" i="5" s="1"/>
  <c r="BF55" i="5"/>
  <c r="BI53" i="5"/>
  <c r="BH53" i="5"/>
  <c r="BG53" i="5"/>
  <c r="BE53" i="5"/>
  <c r="T53" i="5"/>
  <c r="R53" i="5"/>
  <c r="P53" i="5"/>
  <c r="BK53" i="5"/>
  <c r="BF53" i="5"/>
  <c r="BI52" i="5"/>
  <c r="BH52" i="5"/>
  <c r="BG52" i="5"/>
  <c r="BE52" i="5"/>
  <c r="T52" i="5"/>
  <c r="R52" i="5"/>
  <c r="P52" i="5"/>
  <c r="BK52" i="5"/>
  <c r="BF52" i="5"/>
  <c r="BI51" i="5"/>
  <c r="BH51" i="5"/>
  <c r="BG51" i="5"/>
  <c r="BE51" i="5"/>
  <c r="T51" i="5"/>
  <c r="R51" i="5"/>
  <c r="P51" i="5"/>
  <c r="BK51" i="5"/>
  <c r="BF51" i="5"/>
  <c r="BI50" i="5"/>
  <c r="BH50" i="5"/>
  <c r="BG50" i="5"/>
  <c r="BE50" i="5"/>
  <c r="T50" i="5"/>
  <c r="R50" i="5"/>
  <c r="P50" i="5"/>
  <c r="BK50" i="5"/>
  <c r="BF50" i="5"/>
  <c r="BI49" i="5"/>
  <c r="BH49" i="5"/>
  <c r="BG49" i="5"/>
  <c r="BE49" i="5"/>
  <c r="T49" i="5"/>
  <c r="R49" i="5"/>
  <c r="P49" i="5"/>
  <c r="BK49" i="5"/>
  <c r="BF49" i="5"/>
  <c r="BI48" i="5"/>
  <c r="BH48" i="5"/>
  <c r="BG48" i="5"/>
  <c r="BE48" i="5"/>
  <c r="T48" i="5"/>
  <c r="R48" i="5"/>
  <c r="P48" i="5"/>
  <c r="BK48" i="5"/>
  <c r="BF48" i="5"/>
  <c r="BI47" i="5"/>
  <c r="BH47" i="5"/>
  <c r="BG47" i="5"/>
  <c r="BE47" i="5"/>
  <c r="T47" i="5"/>
  <c r="R47" i="5"/>
  <c r="P47" i="5"/>
  <c r="BK47" i="5"/>
  <c r="BF47" i="5"/>
  <c r="BI46" i="5"/>
  <c r="BH46" i="5"/>
  <c r="BG46" i="5"/>
  <c r="BE46" i="5"/>
  <c r="T46" i="5"/>
  <c r="R46" i="5"/>
  <c r="P46" i="5"/>
  <c r="BK46" i="5"/>
  <c r="BF46" i="5"/>
  <c r="BI45" i="5"/>
  <c r="BH45" i="5"/>
  <c r="BG45" i="5"/>
  <c r="BE45" i="5"/>
  <c r="T45" i="5"/>
  <c r="R45" i="5"/>
  <c r="P45" i="5"/>
  <c r="BK45" i="5"/>
  <c r="BF45" i="5"/>
  <c r="BI44" i="5"/>
  <c r="BH44" i="5"/>
  <c r="BG44" i="5"/>
  <c r="BE44" i="5"/>
  <c r="T44" i="5"/>
  <c r="R44" i="5"/>
  <c r="P44" i="5"/>
  <c r="BK44" i="5"/>
  <c r="BF44" i="5"/>
  <c r="BI43" i="5"/>
  <c r="BH43" i="5"/>
  <c r="BG43" i="5"/>
  <c r="BE43" i="5"/>
  <c r="T43" i="5"/>
  <c r="R43" i="5"/>
  <c r="P43" i="5"/>
  <c r="BK43" i="5"/>
  <c r="BF43" i="5"/>
  <c r="BI42" i="5"/>
  <c r="BH42" i="5"/>
  <c r="BG42" i="5"/>
  <c r="BE42" i="5"/>
  <c r="T42" i="5"/>
  <c r="R42" i="5"/>
  <c r="P42" i="5"/>
  <c r="BK42" i="5"/>
  <c r="BF42" i="5"/>
  <c r="AY17" i="1"/>
  <c r="AX17" i="1"/>
  <c r="BD17" i="1"/>
  <c r="BC17" i="1"/>
  <c r="BB17" i="1"/>
  <c r="AV17" i="1"/>
  <c r="AU17" i="1"/>
  <c r="AW17" i="1"/>
  <c r="AY16" i="1"/>
  <c r="AX16" i="1"/>
  <c r="BI67" i="3"/>
  <c r="BH67" i="3"/>
  <c r="BG67" i="3"/>
  <c r="BE67" i="3"/>
  <c r="T67" i="3"/>
  <c r="R67" i="3"/>
  <c r="P67" i="3"/>
  <c r="BK67" i="3"/>
  <c r="BF67" i="3"/>
  <c r="BI66" i="3"/>
  <c r="BH66" i="3"/>
  <c r="BG66" i="3"/>
  <c r="BE66" i="3"/>
  <c r="T66" i="3"/>
  <c r="R66" i="3"/>
  <c r="P66" i="3"/>
  <c r="BK66" i="3"/>
  <c r="BF66" i="3"/>
  <c r="BI64" i="3"/>
  <c r="BH64" i="3"/>
  <c r="BG64" i="3"/>
  <c r="BE64" i="3"/>
  <c r="T64" i="3"/>
  <c r="R64" i="3"/>
  <c r="P64" i="3"/>
  <c r="BK64" i="3"/>
  <c r="BF64" i="3"/>
  <c r="BI63" i="3"/>
  <c r="BH63" i="3"/>
  <c r="BG63" i="3"/>
  <c r="BE63" i="3"/>
  <c r="T63" i="3"/>
  <c r="R63" i="3"/>
  <c r="P63" i="3"/>
  <c r="BK63" i="3"/>
  <c r="BF63" i="3"/>
  <c r="BI62" i="3"/>
  <c r="BH62" i="3"/>
  <c r="BG62" i="3"/>
  <c r="BE62" i="3"/>
  <c r="T62" i="3"/>
  <c r="R62" i="3"/>
  <c r="P62" i="3"/>
  <c r="BK62" i="3"/>
  <c r="BF62" i="3"/>
  <c r="BI61" i="3"/>
  <c r="BH61" i="3"/>
  <c r="BG61" i="3"/>
  <c r="BE61" i="3"/>
  <c r="T61" i="3"/>
  <c r="R61" i="3"/>
  <c r="P61" i="3"/>
  <c r="BK61" i="3"/>
  <c r="BF61" i="3"/>
  <c r="BI60" i="3"/>
  <c r="BH60" i="3"/>
  <c r="BG60" i="3"/>
  <c r="BE60" i="3"/>
  <c r="T60" i="3"/>
  <c r="R60" i="3"/>
  <c r="P60" i="3"/>
  <c r="BK60" i="3"/>
  <c r="BF60" i="3"/>
  <c r="BI59" i="3"/>
  <c r="BH59" i="3"/>
  <c r="BG59" i="3"/>
  <c r="BE59" i="3"/>
  <c r="T59" i="3"/>
  <c r="R59" i="3"/>
  <c r="P59" i="3"/>
  <c r="BK59" i="3"/>
  <c r="BF59" i="3"/>
  <c r="BI58" i="3"/>
  <c r="BH58" i="3"/>
  <c r="BG58" i="3"/>
  <c r="BE58" i="3"/>
  <c r="T58" i="3"/>
  <c r="R58" i="3"/>
  <c r="P58" i="3"/>
  <c r="BK58" i="3"/>
  <c r="BF58" i="3"/>
  <c r="BI57" i="3"/>
  <c r="BH57" i="3"/>
  <c r="BG57" i="3"/>
  <c r="BE57" i="3"/>
  <c r="T57" i="3"/>
  <c r="R57" i="3"/>
  <c r="P57" i="3"/>
  <c r="BK57" i="3"/>
  <c r="BF57" i="3"/>
  <c r="BI56" i="3"/>
  <c r="BH56" i="3"/>
  <c r="BG56" i="3"/>
  <c r="BE56" i="3"/>
  <c r="T56" i="3"/>
  <c r="R56" i="3"/>
  <c r="P56" i="3"/>
  <c r="BK56" i="3"/>
  <c r="BF56" i="3"/>
  <c r="BI55" i="3"/>
  <c r="BH55" i="3"/>
  <c r="BG55" i="3"/>
  <c r="BE55" i="3"/>
  <c r="T55" i="3"/>
  <c r="R55" i="3"/>
  <c r="P55" i="3"/>
  <c r="BK55" i="3"/>
  <c r="BF55" i="3"/>
  <c r="BI54" i="3"/>
  <c r="BH54" i="3"/>
  <c r="BG54" i="3"/>
  <c r="BE54" i="3"/>
  <c r="T54" i="3"/>
  <c r="R54" i="3"/>
  <c r="P54" i="3"/>
  <c r="BK54" i="3"/>
  <c r="BF54" i="3"/>
  <c r="BI53" i="3"/>
  <c r="BH53" i="3"/>
  <c r="BG53" i="3"/>
  <c r="BE53" i="3"/>
  <c r="T53" i="3"/>
  <c r="R53" i="3"/>
  <c r="P53" i="3"/>
  <c r="BK53" i="3"/>
  <c r="BF53" i="3"/>
  <c r="BI52" i="3"/>
  <c r="BH52" i="3"/>
  <c r="BG52" i="3"/>
  <c r="BE52" i="3"/>
  <c r="T52" i="3"/>
  <c r="R52" i="3"/>
  <c r="P52" i="3"/>
  <c r="BK52" i="3"/>
  <c r="BF52" i="3"/>
  <c r="BI51" i="3"/>
  <c r="BH51" i="3"/>
  <c r="BG51" i="3"/>
  <c r="BE51" i="3"/>
  <c r="T51" i="3"/>
  <c r="R51" i="3"/>
  <c r="P51" i="3"/>
  <c r="BK51" i="3"/>
  <c r="BF51" i="3"/>
  <c r="BI48" i="3"/>
  <c r="BH48" i="3"/>
  <c r="BG48" i="3"/>
  <c r="BE48" i="3"/>
  <c r="T48" i="3"/>
  <c r="T47" i="3" s="1"/>
  <c r="R48" i="3"/>
  <c r="R47" i="3" s="1"/>
  <c r="P48" i="3"/>
  <c r="P47" i="3" s="1"/>
  <c r="BK48" i="3"/>
  <c r="BK47" i="3" s="1"/>
  <c r="BF48" i="3"/>
  <c r="BI46" i="3"/>
  <c r="BH46" i="3"/>
  <c r="BG46" i="3"/>
  <c r="BE46" i="3"/>
  <c r="T46" i="3"/>
  <c r="T45" i="3" s="1"/>
  <c r="R46" i="3"/>
  <c r="R45" i="3" s="1"/>
  <c r="P46" i="3"/>
  <c r="P45" i="3" s="1"/>
  <c r="BK46" i="3"/>
  <c r="BK45" i="3" s="1"/>
  <c r="BF46" i="3"/>
  <c r="BI44" i="3"/>
  <c r="BH44" i="3"/>
  <c r="BG44" i="3"/>
  <c r="BE44" i="3"/>
  <c r="T44" i="3"/>
  <c r="R44" i="3"/>
  <c r="P44" i="3"/>
  <c r="BK44" i="3"/>
  <c r="BF44" i="3"/>
  <c r="BI43" i="3"/>
  <c r="BH43" i="3"/>
  <c r="BG43" i="3"/>
  <c r="BE43" i="3"/>
  <c r="T43" i="3"/>
  <c r="R43" i="3"/>
  <c r="P43" i="3"/>
  <c r="BK43" i="3"/>
  <c r="BF43" i="3"/>
  <c r="BI42" i="3"/>
  <c r="BH42" i="3"/>
  <c r="BG42" i="3"/>
  <c r="BE42" i="3"/>
  <c r="T42" i="3"/>
  <c r="R42" i="3"/>
  <c r="P42" i="3"/>
  <c r="BK42" i="3"/>
  <c r="BF42" i="3"/>
  <c r="BI41" i="3"/>
  <c r="BH41" i="3"/>
  <c r="BG41" i="3"/>
  <c r="BE41" i="3"/>
  <c r="T41" i="3"/>
  <c r="R41" i="3"/>
  <c r="P41" i="3"/>
  <c r="BK41" i="3"/>
  <c r="BF41" i="3"/>
  <c r="AY15" i="1"/>
  <c r="AX15" i="1"/>
  <c r="BI168" i="2"/>
  <c r="BH168" i="2"/>
  <c r="BG168" i="2"/>
  <c r="BE168" i="2"/>
  <c r="T168" i="2"/>
  <c r="R168" i="2"/>
  <c r="P168" i="2"/>
  <c r="BK168" i="2"/>
  <c r="BF168" i="2"/>
  <c r="BI167" i="2"/>
  <c r="BH167" i="2"/>
  <c r="BG167" i="2"/>
  <c r="BE167" i="2"/>
  <c r="T167" i="2"/>
  <c r="R167" i="2"/>
  <c r="P167" i="2"/>
  <c r="BK167" i="2"/>
  <c r="BF167" i="2"/>
  <c r="BI165" i="2"/>
  <c r="BH165" i="2"/>
  <c r="BG165" i="2"/>
  <c r="BE165" i="2"/>
  <c r="T165" i="2"/>
  <c r="R165" i="2"/>
  <c r="P165" i="2"/>
  <c r="BK165" i="2"/>
  <c r="BF165" i="2"/>
  <c r="BI164" i="2"/>
  <c r="BH164" i="2"/>
  <c r="BG164" i="2"/>
  <c r="BE164" i="2"/>
  <c r="T164" i="2"/>
  <c r="R164" i="2"/>
  <c r="P164" i="2"/>
  <c r="BK164" i="2"/>
  <c r="BF164" i="2"/>
  <c r="BI163" i="2"/>
  <c r="BH163" i="2"/>
  <c r="BG163" i="2"/>
  <c r="BE163" i="2"/>
  <c r="T163" i="2"/>
  <c r="R163" i="2"/>
  <c r="P163" i="2"/>
  <c r="BK163" i="2"/>
  <c r="BF163" i="2"/>
  <c r="BI162" i="2"/>
  <c r="BH162" i="2"/>
  <c r="BG162" i="2"/>
  <c r="BE162" i="2"/>
  <c r="T162" i="2"/>
  <c r="R162" i="2"/>
  <c r="P162" i="2"/>
  <c r="BK162" i="2"/>
  <c r="BF162" i="2"/>
  <c r="BI160" i="2"/>
  <c r="BH160" i="2"/>
  <c r="BG160" i="2"/>
  <c r="BE160" i="2"/>
  <c r="T160" i="2"/>
  <c r="R160" i="2"/>
  <c r="P160" i="2"/>
  <c r="BK160" i="2"/>
  <c r="BF160" i="2"/>
  <c r="BI159" i="2"/>
  <c r="BH159" i="2"/>
  <c r="BG159" i="2"/>
  <c r="BE159" i="2"/>
  <c r="T159" i="2"/>
  <c r="R159" i="2"/>
  <c r="P159" i="2"/>
  <c r="BK159" i="2"/>
  <c r="BF159" i="2"/>
  <c r="BI158" i="2"/>
  <c r="BH158" i="2"/>
  <c r="BG158" i="2"/>
  <c r="BE158" i="2"/>
  <c r="T158" i="2"/>
  <c r="R158" i="2"/>
  <c r="P158" i="2"/>
  <c r="BK158" i="2"/>
  <c r="BF158" i="2"/>
  <c r="BI157" i="2"/>
  <c r="BH157" i="2"/>
  <c r="BG157" i="2"/>
  <c r="BE157" i="2"/>
  <c r="T157" i="2"/>
  <c r="R157" i="2"/>
  <c r="P157" i="2"/>
  <c r="BK157" i="2"/>
  <c r="BF157" i="2"/>
  <c r="BI156" i="2"/>
  <c r="BH156" i="2"/>
  <c r="BG156" i="2"/>
  <c r="BE156" i="2"/>
  <c r="T156" i="2"/>
  <c r="R156" i="2"/>
  <c r="P156" i="2"/>
  <c r="BK156" i="2"/>
  <c r="BF156" i="2"/>
  <c r="BI154" i="2"/>
  <c r="BH154" i="2"/>
  <c r="BG154" i="2"/>
  <c r="BE154" i="2"/>
  <c r="T154" i="2"/>
  <c r="R154" i="2"/>
  <c r="P154" i="2"/>
  <c r="BK154" i="2"/>
  <c r="BF154" i="2"/>
  <c r="BI153" i="2"/>
  <c r="BH153" i="2"/>
  <c r="BG153" i="2"/>
  <c r="BE153" i="2"/>
  <c r="T153" i="2"/>
  <c r="R153" i="2"/>
  <c r="P153" i="2"/>
  <c r="BK153" i="2"/>
  <c r="BF153" i="2"/>
  <c r="BI152" i="2"/>
  <c r="BH152" i="2"/>
  <c r="BG152" i="2"/>
  <c r="BE152" i="2"/>
  <c r="T152" i="2"/>
  <c r="R152" i="2"/>
  <c r="P152" i="2"/>
  <c r="BK152" i="2"/>
  <c r="BF152" i="2"/>
  <c r="BI151" i="2"/>
  <c r="BH151" i="2"/>
  <c r="BG151" i="2"/>
  <c r="BE151" i="2"/>
  <c r="T151" i="2"/>
  <c r="R151" i="2"/>
  <c r="P151" i="2"/>
  <c r="BK151" i="2"/>
  <c r="BF151" i="2"/>
  <c r="BI149" i="2"/>
  <c r="BH149" i="2"/>
  <c r="BG149" i="2"/>
  <c r="BE149" i="2"/>
  <c r="T149" i="2"/>
  <c r="R149" i="2"/>
  <c r="P149" i="2"/>
  <c r="BK149" i="2"/>
  <c r="BF149" i="2"/>
  <c r="BI148" i="2"/>
  <c r="BH148" i="2"/>
  <c r="BG148" i="2"/>
  <c r="BE148" i="2"/>
  <c r="T148" i="2"/>
  <c r="R148" i="2"/>
  <c r="P148" i="2"/>
  <c r="BK148" i="2"/>
  <c r="BF148" i="2"/>
  <c r="BI147" i="2"/>
  <c r="BH147" i="2"/>
  <c r="BG147" i="2"/>
  <c r="BE147" i="2"/>
  <c r="T147" i="2"/>
  <c r="R147" i="2"/>
  <c r="P147" i="2"/>
  <c r="BK147" i="2"/>
  <c r="BF147" i="2"/>
  <c r="BI146" i="2"/>
  <c r="BH146" i="2"/>
  <c r="BG146" i="2"/>
  <c r="BE146" i="2"/>
  <c r="T146" i="2"/>
  <c r="R146" i="2"/>
  <c r="P146" i="2"/>
  <c r="BK146" i="2"/>
  <c r="BF146" i="2"/>
  <c r="BI145" i="2"/>
  <c r="BH145" i="2"/>
  <c r="BG145" i="2"/>
  <c r="BE145" i="2"/>
  <c r="T145" i="2"/>
  <c r="R145" i="2"/>
  <c r="P145" i="2"/>
  <c r="BK145" i="2"/>
  <c r="BF145" i="2"/>
  <c r="BI144" i="2"/>
  <c r="BH144" i="2"/>
  <c r="BG144" i="2"/>
  <c r="BE144" i="2"/>
  <c r="T144" i="2"/>
  <c r="R144" i="2"/>
  <c r="P144" i="2"/>
  <c r="BK144" i="2"/>
  <c r="BF144" i="2"/>
  <c r="BI143" i="2"/>
  <c r="BH143" i="2"/>
  <c r="BG143" i="2"/>
  <c r="BE143" i="2"/>
  <c r="T143" i="2"/>
  <c r="R143" i="2"/>
  <c r="P143" i="2"/>
  <c r="BK143" i="2"/>
  <c r="BF143" i="2"/>
  <c r="BI142" i="2"/>
  <c r="BH142" i="2"/>
  <c r="BG142" i="2"/>
  <c r="BE142" i="2"/>
  <c r="T142" i="2"/>
  <c r="R142" i="2"/>
  <c r="P142" i="2"/>
  <c r="BK142" i="2"/>
  <c r="BF142" i="2"/>
  <c r="BI140" i="2"/>
  <c r="BH140" i="2"/>
  <c r="BG140" i="2"/>
  <c r="BE140" i="2"/>
  <c r="T140" i="2"/>
  <c r="R140" i="2"/>
  <c r="P140" i="2"/>
  <c r="BK140" i="2"/>
  <c r="BF140" i="2"/>
  <c r="BI139" i="2"/>
  <c r="BH139" i="2"/>
  <c r="BG139" i="2"/>
  <c r="BE139" i="2"/>
  <c r="T139" i="2"/>
  <c r="R139" i="2"/>
  <c r="P139" i="2"/>
  <c r="BK139" i="2"/>
  <c r="BF139" i="2"/>
  <c r="BI138" i="2"/>
  <c r="BH138" i="2"/>
  <c r="BG138" i="2"/>
  <c r="BE138" i="2"/>
  <c r="T138" i="2"/>
  <c r="R138" i="2"/>
  <c r="P138" i="2"/>
  <c r="BK138" i="2"/>
  <c r="BF138" i="2"/>
  <c r="BI137" i="2"/>
  <c r="BH137" i="2"/>
  <c r="BG137" i="2"/>
  <c r="BE137" i="2"/>
  <c r="T137" i="2"/>
  <c r="R137" i="2"/>
  <c r="P137" i="2"/>
  <c r="BK137" i="2"/>
  <c r="BF137" i="2"/>
  <c r="BI136" i="2"/>
  <c r="BH136" i="2"/>
  <c r="BG136" i="2"/>
  <c r="BE136" i="2"/>
  <c r="T136" i="2"/>
  <c r="R136" i="2"/>
  <c r="P136" i="2"/>
  <c r="BK136" i="2"/>
  <c r="BF136" i="2"/>
  <c r="BI135" i="2"/>
  <c r="BH135" i="2"/>
  <c r="BG135" i="2"/>
  <c r="BE135" i="2"/>
  <c r="T135" i="2"/>
  <c r="R135" i="2"/>
  <c r="P135" i="2"/>
  <c r="BK135" i="2"/>
  <c r="BF135" i="2"/>
  <c r="BI134" i="2"/>
  <c r="BH134" i="2"/>
  <c r="BG134" i="2"/>
  <c r="BE134" i="2"/>
  <c r="T134" i="2"/>
  <c r="R134" i="2"/>
  <c r="P134" i="2"/>
  <c r="BK134" i="2"/>
  <c r="BF134" i="2"/>
  <c r="BI133" i="2"/>
  <c r="BH133" i="2"/>
  <c r="BG133" i="2"/>
  <c r="BE133" i="2"/>
  <c r="T133" i="2"/>
  <c r="R133" i="2"/>
  <c r="P133" i="2"/>
  <c r="BK133" i="2"/>
  <c r="BF133" i="2"/>
  <c r="BI132" i="2"/>
  <c r="BH132" i="2"/>
  <c r="BG132" i="2"/>
  <c r="BE132" i="2"/>
  <c r="T132" i="2"/>
  <c r="R132" i="2"/>
  <c r="P132" i="2"/>
  <c r="BK132" i="2"/>
  <c r="BF132" i="2"/>
  <c r="BI131" i="2"/>
  <c r="BH131" i="2"/>
  <c r="BG131" i="2"/>
  <c r="BE131" i="2"/>
  <c r="T131" i="2"/>
  <c r="R131" i="2"/>
  <c r="P131" i="2"/>
  <c r="BK131" i="2"/>
  <c r="BF131" i="2"/>
  <c r="BI130" i="2"/>
  <c r="BH130" i="2"/>
  <c r="BG130" i="2"/>
  <c r="BE130" i="2"/>
  <c r="T130" i="2"/>
  <c r="R130" i="2"/>
  <c r="P130" i="2"/>
  <c r="BK130" i="2"/>
  <c r="BF130" i="2"/>
  <c r="BI129" i="2"/>
  <c r="BH129" i="2"/>
  <c r="BG129" i="2"/>
  <c r="BE129" i="2"/>
  <c r="T129" i="2"/>
  <c r="R129" i="2"/>
  <c r="P129" i="2"/>
  <c r="BK129" i="2"/>
  <c r="BF129" i="2"/>
  <c r="BI127" i="2"/>
  <c r="BH127" i="2"/>
  <c r="BG127" i="2"/>
  <c r="BE127" i="2"/>
  <c r="T127" i="2"/>
  <c r="R127" i="2"/>
  <c r="P127" i="2"/>
  <c r="BK127" i="2"/>
  <c r="BF127" i="2"/>
  <c r="BI126" i="2"/>
  <c r="BH126" i="2"/>
  <c r="BG126" i="2"/>
  <c r="BE126" i="2"/>
  <c r="T126" i="2"/>
  <c r="R126" i="2"/>
  <c r="P126" i="2"/>
  <c r="BK126" i="2"/>
  <c r="BF126" i="2"/>
  <c r="BI125" i="2"/>
  <c r="BH125" i="2"/>
  <c r="BG125" i="2"/>
  <c r="BE125" i="2"/>
  <c r="T125" i="2"/>
  <c r="R125" i="2"/>
  <c r="P125" i="2"/>
  <c r="BK125" i="2"/>
  <c r="BF125" i="2"/>
  <c r="BI124" i="2"/>
  <c r="BH124" i="2"/>
  <c r="BG124" i="2"/>
  <c r="BE124" i="2"/>
  <c r="T124" i="2"/>
  <c r="R124" i="2"/>
  <c r="P124" i="2"/>
  <c r="BK124" i="2"/>
  <c r="BF124" i="2"/>
  <c r="BI123" i="2"/>
  <c r="BH123" i="2"/>
  <c r="BG123" i="2"/>
  <c r="BE123" i="2"/>
  <c r="T123" i="2"/>
  <c r="R123" i="2"/>
  <c r="P123" i="2"/>
  <c r="BK123" i="2"/>
  <c r="BF123" i="2"/>
  <c r="BI122" i="2"/>
  <c r="BH122" i="2"/>
  <c r="BG122" i="2"/>
  <c r="BE122" i="2"/>
  <c r="T122" i="2"/>
  <c r="R122" i="2"/>
  <c r="P122" i="2"/>
  <c r="BK122" i="2"/>
  <c r="BF122" i="2"/>
  <c r="BI121" i="2"/>
  <c r="BH121" i="2"/>
  <c r="BG121" i="2"/>
  <c r="BE121" i="2"/>
  <c r="T121" i="2"/>
  <c r="R121" i="2"/>
  <c r="P121" i="2"/>
  <c r="BK121" i="2"/>
  <c r="BF121" i="2"/>
  <c r="BI120" i="2"/>
  <c r="BH120" i="2"/>
  <c r="BG120" i="2"/>
  <c r="BE120" i="2"/>
  <c r="T120" i="2"/>
  <c r="R120" i="2"/>
  <c r="P120" i="2"/>
  <c r="BK120" i="2"/>
  <c r="BF120" i="2"/>
  <c r="BI119" i="2"/>
  <c r="BH119" i="2"/>
  <c r="BG119" i="2"/>
  <c r="BE119" i="2"/>
  <c r="T119" i="2"/>
  <c r="R119" i="2"/>
  <c r="P119" i="2"/>
  <c r="BK119" i="2"/>
  <c r="BF119" i="2"/>
  <c r="BI118" i="2"/>
  <c r="BH118" i="2"/>
  <c r="BG118" i="2"/>
  <c r="BE118" i="2"/>
  <c r="T118" i="2"/>
  <c r="R118" i="2"/>
  <c r="P118" i="2"/>
  <c r="BK118" i="2"/>
  <c r="BF118" i="2"/>
  <c r="BI117" i="2"/>
  <c r="BH117" i="2"/>
  <c r="BG117" i="2"/>
  <c r="BE117" i="2"/>
  <c r="T117" i="2"/>
  <c r="R117" i="2"/>
  <c r="P117" i="2"/>
  <c r="BK117" i="2"/>
  <c r="BF117" i="2"/>
  <c r="BI116" i="2"/>
  <c r="BH116" i="2"/>
  <c r="BG116" i="2"/>
  <c r="BE116" i="2"/>
  <c r="T116" i="2"/>
  <c r="R116" i="2"/>
  <c r="P116" i="2"/>
  <c r="BK116" i="2"/>
  <c r="BF116" i="2"/>
  <c r="BI114" i="2"/>
  <c r="BH114" i="2"/>
  <c r="BG114" i="2"/>
  <c r="BE114" i="2"/>
  <c r="T114" i="2"/>
  <c r="R114" i="2"/>
  <c r="P114" i="2"/>
  <c r="BK114" i="2"/>
  <c r="BF114" i="2"/>
  <c r="BI112" i="2"/>
  <c r="BH112" i="2"/>
  <c r="BG112" i="2"/>
  <c r="BE112" i="2"/>
  <c r="T112" i="2"/>
  <c r="T111" i="2" s="1"/>
  <c r="R112" i="2"/>
  <c r="R111" i="2" s="1"/>
  <c r="P112" i="2"/>
  <c r="P111" i="2" s="1"/>
  <c r="BK112" i="2"/>
  <c r="BK111" i="2" s="1"/>
  <c r="BF112" i="2"/>
  <c r="BI110" i="2"/>
  <c r="BH110" i="2"/>
  <c r="BG110" i="2"/>
  <c r="BE110" i="2"/>
  <c r="T110" i="2"/>
  <c r="R110" i="2"/>
  <c r="P110" i="2"/>
  <c r="BK110" i="2"/>
  <c r="BF110" i="2"/>
  <c r="BI109" i="2"/>
  <c r="BH109" i="2"/>
  <c r="BG109" i="2"/>
  <c r="BE109" i="2"/>
  <c r="T109" i="2"/>
  <c r="R109" i="2"/>
  <c r="P109" i="2"/>
  <c r="BK109" i="2"/>
  <c r="BF109" i="2"/>
  <c r="BI108" i="2"/>
  <c r="BH108" i="2"/>
  <c r="BG108" i="2"/>
  <c r="BE108" i="2"/>
  <c r="T108" i="2"/>
  <c r="R108" i="2"/>
  <c r="P108" i="2"/>
  <c r="BK108" i="2"/>
  <c r="BF108" i="2"/>
  <c r="BI107" i="2"/>
  <c r="BH107" i="2"/>
  <c r="BG107" i="2"/>
  <c r="BE107" i="2"/>
  <c r="T107" i="2"/>
  <c r="R107" i="2"/>
  <c r="P107" i="2"/>
  <c r="BK107" i="2"/>
  <c r="BF107" i="2"/>
  <c r="BI104" i="2"/>
  <c r="BH104" i="2"/>
  <c r="BG104" i="2"/>
  <c r="BE104" i="2"/>
  <c r="T104" i="2"/>
  <c r="T103" i="2" s="1"/>
  <c r="R104" i="2"/>
  <c r="R103" i="2" s="1"/>
  <c r="P104" i="2"/>
  <c r="P103" i="2" s="1"/>
  <c r="BK104" i="2"/>
  <c r="BK103" i="2" s="1"/>
  <c r="BF104" i="2"/>
  <c r="BI102" i="2"/>
  <c r="BH102" i="2"/>
  <c r="BG102" i="2"/>
  <c r="BE102" i="2"/>
  <c r="T102" i="2"/>
  <c r="R102" i="2"/>
  <c r="P102" i="2"/>
  <c r="BK102" i="2"/>
  <c r="BF102" i="2"/>
  <c r="BI101" i="2"/>
  <c r="BH101" i="2"/>
  <c r="BG101" i="2"/>
  <c r="BE101" i="2"/>
  <c r="T101" i="2"/>
  <c r="R101" i="2"/>
  <c r="P101" i="2"/>
  <c r="BK101" i="2"/>
  <c r="BF101" i="2"/>
  <c r="BI100" i="2"/>
  <c r="BH100" i="2"/>
  <c r="BG100" i="2"/>
  <c r="BE100" i="2"/>
  <c r="T100" i="2"/>
  <c r="R100" i="2"/>
  <c r="P100" i="2"/>
  <c r="BK100" i="2"/>
  <c r="BF100" i="2"/>
  <c r="BI99" i="2"/>
  <c r="BH99" i="2"/>
  <c r="BG99" i="2"/>
  <c r="BE99" i="2"/>
  <c r="T99" i="2"/>
  <c r="R99" i="2"/>
  <c r="P99" i="2"/>
  <c r="BK99" i="2"/>
  <c r="BF99" i="2"/>
  <c r="BI98" i="2"/>
  <c r="BH98" i="2"/>
  <c r="BG98" i="2"/>
  <c r="BE98" i="2"/>
  <c r="T98" i="2"/>
  <c r="R98" i="2"/>
  <c r="P98" i="2"/>
  <c r="BK98" i="2"/>
  <c r="BF98" i="2"/>
  <c r="BI97" i="2"/>
  <c r="BH97" i="2"/>
  <c r="BG97" i="2"/>
  <c r="BE97" i="2"/>
  <c r="T97" i="2"/>
  <c r="R97" i="2"/>
  <c r="P97" i="2"/>
  <c r="BK97" i="2"/>
  <c r="BF97" i="2"/>
  <c r="BI96" i="2"/>
  <c r="BH96" i="2"/>
  <c r="BG96" i="2"/>
  <c r="BE96" i="2"/>
  <c r="T96" i="2"/>
  <c r="R96" i="2"/>
  <c r="P96" i="2"/>
  <c r="BK96" i="2"/>
  <c r="BF96" i="2"/>
  <c r="BI95" i="2"/>
  <c r="BH95" i="2"/>
  <c r="BG95" i="2"/>
  <c r="BE95" i="2"/>
  <c r="T95" i="2"/>
  <c r="R95" i="2"/>
  <c r="P95" i="2"/>
  <c r="BK95" i="2"/>
  <c r="BF95" i="2"/>
  <c r="BI94" i="2"/>
  <c r="BH94" i="2"/>
  <c r="BG94" i="2"/>
  <c r="BE94" i="2"/>
  <c r="T94" i="2"/>
  <c r="R94" i="2"/>
  <c r="P94" i="2"/>
  <c r="BK94" i="2"/>
  <c r="BF94" i="2"/>
  <c r="BI93" i="2"/>
  <c r="BH93" i="2"/>
  <c r="BG93" i="2"/>
  <c r="BE93" i="2"/>
  <c r="T93" i="2"/>
  <c r="R93" i="2"/>
  <c r="P93" i="2"/>
  <c r="BK93" i="2"/>
  <c r="BF93" i="2"/>
  <c r="BI92" i="2"/>
  <c r="BH92" i="2"/>
  <c r="BG92" i="2"/>
  <c r="BE92" i="2"/>
  <c r="T92" i="2"/>
  <c r="R92" i="2"/>
  <c r="P92" i="2"/>
  <c r="BK92" i="2"/>
  <c r="BF92" i="2"/>
  <c r="BI91" i="2"/>
  <c r="BH91" i="2"/>
  <c r="BG91" i="2"/>
  <c r="BE91" i="2"/>
  <c r="T91" i="2"/>
  <c r="R91" i="2"/>
  <c r="P91" i="2"/>
  <c r="BK91" i="2"/>
  <c r="BF91" i="2"/>
  <c r="BI90" i="2"/>
  <c r="BH90" i="2"/>
  <c r="BG90" i="2"/>
  <c r="BE90" i="2"/>
  <c r="T90" i="2"/>
  <c r="R90" i="2"/>
  <c r="P90" i="2"/>
  <c r="BK90" i="2"/>
  <c r="BF90" i="2"/>
  <c r="BI89" i="2"/>
  <c r="BH89" i="2"/>
  <c r="BG89" i="2"/>
  <c r="BE89" i="2"/>
  <c r="T89" i="2"/>
  <c r="R89" i="2"/>
  <c r="P89" i="2"/>
  <c r="BK89" i="2"/>
  <c r="BF89" i="2"/>
  <c r="BI88" i="2"/>
  <c r="BH88" i="2"/>
  <c r="BG88" i="2"/>
  <c r="BE88" i="2"/>
  <c r="T88" i="2"/>
  <c r="R88" i="2"/>
  <c r="P88" i="2"/>
  <c r="BK88" i="2"/>
  <c r="BF88" i="2"/>
  <c r="BI87" i="2"/>
  <c r="BH87" i="2"/>
  <c r="BG87" i="2"/>
  <c r="BE87" i="2"/>
  <c r="T87" i="2"/>
  <c r="R87" i="2"/>
  <c r="P87" i="2"/>
  <c r="BK87" i="2"/>
  <c r="BF87" i="2"/>
  <c r="BI86" i="2"/>
  <c r="BH86" i="2"/>
  <c r="BG86" i="2"/>
  <c r="BE86" i="2"/>
  <c r="T86" i="2"/>
  <c r="R86" i="2"/>
  <c r="P86" i="2"/>
  <c r="BK86" i="2"/>
  <c r="BF86" i="2"/>
  <c r="BI85" i="2"/>
  <c r="BH85" i="2"/>
  <c r="BG85" i="2"/>
  <c r="BE85" i="2"/>
  <c r="T85" i="2"/>
  <c r="R85" i="2"/>
  <c r="P85" i="2"/>
  <c r="BK85" i="2"/>
  <c r="BF85" i="2"/>
  <c r="BI83" i="2"/>
  <c r="BH83" i="2"/>
  <c r="BG83" i="2"/>
  <c r="BE83" i="2"/>
  <c r="T83" i="2"/>
  <c r="R83" i="2"/>
  <c r="P83" i="2"/>
  <c r="BK83" i="2"/>
  <c r="BF83" i="2"/>
  <c r="BI82" i="2"/>
  <c r="BH82" i="2"/>
  <c r="BG82" i="2"/>
  <c r="BE82" i="2"/>
  <c r="T82" i="2"/>
  <c r="R82" i="2"/>
  <c r="P82" i="2"/>
  <c r="BK82" i="2"/>
  <c r="BF82" i="2"/>
  <c r="BI81" i="2"/>
  <c r="BH81" i="2"/>
  <c r="BG81" i="2"/>
  <c r="BE81" i="2"/>
  <c r="T81" i="2"/>
  <c r="R81" i="2"/>
  <c r="P81" i="2"/>
  <c r="BK81" i="2"/>
  <c r="BF81" i="2"/>
  <c r="BI80" i="2"/>
  <c r="BH80" i="2"/>
  <c r="BG80" i="2"/>
  <c r="BE80" i="2"/>
  <c r="T80" i="2"/>
  <c r="R80" i="2"/>
  <c r="P80" i="2"/>
  <c r="BK80" i="2"/>
  <c r="BF80" i="2"/>
  <c r="BI79" i="2"/>
  <c r="BH79" i="2"/>
  <c r="BG79" i="2"/>
  <c r="BE79" i="2"/>
  <c r="T79" i="2"/>
  <c r="R79" i="2"/>
  <c r="P79" i="2"/>
  <c r="BK79" i="2"/>
  <c r="BF79" i="2"/>
  <c r="BI78" i="2"/>
  <c r="BH78" i="2"/>
  <c r="BG78" i="2"/>
  <c r="BE78" i="2"/>
  <c r="T78" i="2"/>
  <c r="R78" i="2"/>
  <c r="P78" i="2"/>
  <c r="BK78" i="2"/>
  <c r="BF78" i="2"/>
  <c r="BI77" i="2"/>
  <c r="BH77" i="2"/>
  <c r="BG77" i="2"/>
  <c r="BE77" i="2"/>
  <c r="T77" i="2"/>
  <c r="R77" i="2"/>
  <c r="P77" i="2"/>
  <c r="BK77" i="2"/>
  <c r="BF77" i="2"/>
  <c r="BI76" i="2"/>
  <c r="BH76" i="2"/>
  <c r="BG76" i="2"/>
  <c r="BE76" i="2"/>
  <c r="T76" i="2"/>
  <c r="R76" i="2"/>
  <c r="P76" i="2"/>
  <c r="BK76" i="2"/>
  <c r="BF76" i="2"/>
  <c r="BI75" i="2"/>
  <c r="BH75" i="2"/>
  <c r="BG75" i="2"/>
  <c r="BE75" i="2"/>
  <c r="T75" i="2"/>
  <c r="R75" i="2"/>
  <c r="P75" i="2"/>
  <c r="BK75" i="2"/>
  <c r="BF75" i="2"/>
  <c r="BI74" i="2"/>
  <c r="BH74" i="2"/>
  <c r="BG74" i="2"/>
  <c r="BE74" i="2"/>
  <c r="T74" i="2"/>
  <c r="R74" i="2"/>
  <c r="P74" i="2"/>
  <c r="BK74" i="2"/>
  <c r="BF74" i="2"/>
  <c r="BI73" i="2"/>
  <c r="BH73" i="2"/>
  <c r="BG73" i="2"/>
  <c r="BE73" i="2"/>
  <c r="T73" i="2"/>
  <c r="R73" i="2"/>
  <c r="P73" i="2"/>
  <c r="BK73" i="2"/>
  <c r="BF73" i="2"/>
  <c r="BI72" i="2"/>
  <c r="BH72" i="2"/>
  <c r="BG72" i="2"/>
  <c r="BE72" i="2"/>
  <c r="T72" i="2"/>
  <c r="R72" i="2"/>
  <c r="P72" i="2"/>
  <c r="BK72" i="2"/>
  <c r="BF72" i="2"/>
  <c r="BI71" i="2"/>
  <c r="BH71" i="2"/>
  <c r="BG71" i="2"/>
  <c r="BE71" i="2"/>
  <c r="T71" i="2"/>
  <c r="R71" i="2"/>
  <c r="P71" i="2"/>
  <c r="BK71" i="2"/>
  <c r="BF71" i="2"/>
  <c r="BI70" i="2"/>
  <c r="BH70" i="2"/>
  <c r="BG70" i="2"/>
  <c r="BE70" i="2"/>
  <c r="T70" i="2"/>
  <c r="R70" i="2"/>
  <c r="P70" i="2"/>
  <c r="BK70" i="2"/>
  <c r="BF70" i="2"/>
  <c r="BI69" i="2"/>
  <c r="BH69" i="2"/>
  <c r="BG69" i="2"/>
  <c r="BE69" i="2"/>
  <c r="T69" i="2"/>
  <c r="R69" i="2"/>
  <c r="P69" i="2"/>
  <c r="BK69" i="2"/>
  <c r="BF69" i="2"/>
  <c r="BI67" i="2"/>
  <c r="BH67" i="2"/>
  <c r="BG67" i="2"/>
  <c r="BE67" i="2"/>
  <c r="T67" i="2"/>
  <c r="R67" i="2"/>
  <c r="P67" i="2"/>
  <c r="BK67" i="2"/>
  <c r="BF67" i="2"/>
  <c r="BI66" i="2"/>
  <c r="BH66" i="2"/>
  <c r="BG66" i="2"/>
  <c r="BE66" i="2"/>
  <c r="T66" i="2"/>
  <c r="R66" i="2"/>
  <c r="P66" i="2"/>
  <c r="BK66" i="2"/>
  <c r="BF66" i="2"/>
  <c r="BI65" i="2"/>
  <c r="BH65" i="2"/>
  <c r="BG65" i="2"/>
  <c r="BE65" i="2"/>
  <c r="T65" i="2"/>
  <c r="R65" i="2"/>
  <c r="P65" i="2"/>
  <c r="BK65" i="2"/>
  <c r="BF65" i="2"/>
  <c r="BI64" i="2"/>
  <c r="BH64" i="2"/>
  <c r="BG64" i="2"/>
  <c r="BE64" i="2"/>
  <c r="T64" i="2"/>
  <c r="R64" i="2"/>
  <c r="P64" i="2"/>
  <c r="BK64" i="2"/>
  <c r="BF64" i="2"/>
  <c r="BI63" i="2"/>
  <c r="BH63" i="2"/>
  <c r="BG63" i="2"/>
  <c r="BE63" i="2"/>
  <c r="T63" i="2"/>
  <c r="R63" i="2"/>
  <c r="P63" i="2"/>
  <c r="BK63" i="2"/>
  <c r="BF63" i="2"/>
  <c r="BI62" i="2"/>
  <c r="BH62" i="2"/>
  <c r="BG62" i="2"/>
  <c r="BE62" i="2"/>
  <c r="T62" i="2"/>
  <c r="R62" i="2"/>
  <c r="P62" i="2"/>
  <c r="BK62" i="2"/>
  <c r="BF62" i="2"/>
  <c r="BI60" i="2"/>
  <c r="BH60" i="2"/>
  <c r="BG60" i="2"/>
  <c r="BE60" i="2"/>
  <c r="T60" i="2"/>
  <c r="R60" i="2"/>
  <c r="P60" i="2"/>
  <c r="BK60" i="2"/>
  <c r="BF60" i="2"/>
  <c r="BI59" i="2"/>
  <c r="BH59" i="2"/>
  <c r="BG59" i="2"/>
  <c r="BE59" i="2"/>
  <c r="T59" i="2"/>
  <c r="R59" i="2"/>
  <c r="P59" i="2"/>
  <c r="BK59" i="2"/>
  <c r="BF59" i="2"/>
  <c r="BI58" i="2"/>
  <c r="BH58" i="2"/>
  <c r="BG58" i="2"/>
  <c r="BE58" i="2"/>
  <c r="T58" i="2"/>
  <c r="R58" i="2"/>
  <c r="P58" i="2"/>
  <c r="BK58" i="2"/>
  <c r="BF58" i="2"/>
  <c r="BI57" i="2"/>
  <c r="BH57" i="2"/>
  <c r="BG57" i="2"/>
  <c r="BE57" i="2"/>
  <c r="T57" i="2"/>
  <c r="R57" i="2"/>
  <c r="P57" i="2"/>
  <c r="BK57" i="2"/>
  <c r="BF57" i="2"/>
  <c r="BI56" i="2"/>
  <c r="BH56" i="2"/>
  <c r="BG56" i="2"/>
  <c r="BE56" i="2"/>
  <c r="T56" i="2"/>
  <c r="R56" i="2"/>
  <c r="P56" i="2"/>
  <c r="BK56" i="2"/>
  <c r="BF56" i="2"/>
  <c r="BI55" i="2"/>
  <c r="BH55" i="2"/>
  <c r="BG55" i="2"/>
  <c r="BE55" i="2"/>
  <c r="T55" i="2"/>
  <c r="R55" i="2"/>
  <c r="P55" i="2"/>
  <c r="BK55" i="2"/>
  <c r="BF55" i="2"/>
  <c r="BI54" i="2"/>
  <c r="BH54" i="2"/>
  <c r="BG54" i="2"/>
  <c r="BE54" i="2"/>
  <c r="T54" i="2"/>
  <c r="R54" i="2"/>
  <c r="P54" i="2"/>
  <c r="BK54" i="2"/>
  <c r="BF54" i="2"/>
  <c r="BI53" i="2"/>
  <c r="BH53" i="2"/>
  <c r="BG53" i="2"/>
  <c r="BE53" i="2"/>
  <c r="T53" i="2"/>
  <c r="R53" i="2"/>
  <c r="P53" i="2"/>
  <c r="BK53" i="2"/>
  <c r="BF53" i="2"/>
  <c r="BI52" i="2"/>
  <c r="BH52" i="2"/>
  <c r="BG52" i="2"/>
  <c r="BE52" i="2"/>
  <c r="T52" i="2"/>
  <c r="R52" i="2"/>
  <c r="P52" i="2"/>
  <c r="BK52" i="2"/>
  <c r="BF52" i="2"/>
  <c r="BI51" i="2"/>
  <c r="BH51" i="2"/>
  <c r="BG51" i="2"/>
  <c r="BE51" i="2"/>
  <c r="T51" i="2"/>
  <c r="R51" i="2"/>
  <c r="P51" i="2"/>
  <c r="BK51" i="2"/>
  <c r="BF51" i="2"/>
  <c r="AS19" i="1"/>
  <c r="AS14" i="1"/>
  <c r="R65" i="3" l="1"/>
  <c r="BK40" i="7"/>
  <c r="R61" i="7"/>
  <c r="R60" i="7" s="1"/>
  <c r="BD21" i="1"/>
  <c r="BB21" i="1"/>
  <c r="BK55" i="7"/>
  <c r="T55" i="7"/>
  <c r="P61" i="7"/>
  <c r="P60" i="7" s="1"/>
  <c r="P40" i="7"/>
  <c r="P55" i="7"/>
  <c r="T61" i="7"/>
  <c r="T60" i="7" s="1"/>
  <c r="R40" i="7"/>
  <c r="R55" i="7"/>
  <c r="BK61" i="7"/>
  <c r="P111" i="6"/>
  <c r="T100" i="6"/>
  <c r="P46" i="6"/>
  <c r="R133" i="6"/>
  <c r="T46" i="6"/>
  <c r="BK96" i="6"/>
  <c r="BK75" i="6"/>
  <c r="T111" i="6"/>
  <c r="T61" i="6"/>
  <c r="BK61" i="6"/>
  <c r="T96" i="6"/>
  <c r="BK115" i="6"/>
  <c r="P127" i="6"/>
  <c r="R56" i="6"/>
  <c r="T75" i="6"/>
  <c r="R100" i="6"/>
  <c r="P133" i="6"/>
  <c r="BK56" i="6"/>
  <c r="R61" i="6"/>
  <c r="P96" i="6"/>
  <c r="BK100" i="6"/>
  <c r="BK111" i="6"/>
  <c r="R127" i="6"/>
  <c r="BK46" i="6"/>
  <c r="P56" i="6"/>
  <c r="P61" i="6"/>
  <c r="R75" i="6"/>
  <c r="R115" i="6"/>
  <c r="T127" i="6"/>
  <c r="BK127" i="6"/>
  <c r="BK62" i="5"/>
  <c r="P56" i="5"/>
  <c r="P62" i="5"/>
  <c r="P61" i="5" s="1"/>
  <c r="T62" i="5"/>
  <c r="T61" i="5" s="1"/>
  <c r="T41" i="5"/>
  <c r="R56" i="5"/>
  <c r="BC18" i="1"/>
  <c r="BK56" i="5"/>
  <c r="R62" i="5"/>
  <c r="R61" i="5" s="1"/>
  <c r="P41" i="5"/>
  <c r="P40" i="5" s="1"/>
  <c r="AU18" i="1" s="1"/>
  <c r="T56" i="5"/>
  <c r="P40" i="3"/>
  <c r="P39" i="3" s="1"/>
  <c r="BK65" i="3"/>
  <c r="BK40" i="3"/>
  <c r="BK39" i="3" s="1"/>
  <c r="P50" i="3"/>
  <c r="P65" i="3"/>
  <c r="T40" i="3"/>
  <c r="T39" i="3" s="1"/>
  <c r="BB16" i="1"/>
  <c r="BK128" i="2"/>
  <c r="P141" i="2"/>
  <c r="BK155" i="2"/>
  <c r="T161" i="2"/>
  <c r="P61" i="2"/>
  <c r="P113" i="2"/>
  <c r="R155" i="2"/>
  <c r="T50" i="2"/>
  <c r="T128" i="2"/>
  <c r="P50" i="2"/>
  <c r="T141" i="2"/>
  <c r="T166" i="2"/>
  <c r="BD15" i="1"/>
  <c r="T150" i="2"/>
  <c r="T61" i="2"/>
  <c r="T106" i="2"/>
  <c r="BK113" i="2"/>
  <c r="R150" i="2"/>
  <c r="T68" i="2"/>
  <c r="T84" i="2"/>
  <c r="P84" i="2"/>
  <c r="T115" i="2"/>
  <c r="P115" i="2"/>
  <c r="R61" i="2"/>
  <c r="P68" i="2"/>
  <c r="P106" i="2"/>
  <c r="R115" i="2"/>
  <c r="P166" i="2"/>
  <c r="T113" i="2"/>
  <c r="P128" i="2"/>
  <c r="P150" i="2"/>
  <c r="R161" i="2"/>
  <c r="BK61" i="2"/>
  <c r="R113" i="2"/>
  <c r="R141" i="2"/>
  <c r="P161" i="2"/>
  <c r="R166" i="2"/>
  <c r="T50" i="3"/>
  <c r="BB18" i="1"/>
  <c r="R46" i="6"/>
  <c r="T115" i="6"/>
  <c r="T133" i="6"/>
  <c r="R50" i="2"/>
  <c r="BB15" i="1"/>
  <c r="BK68" i="2"/>
  <c r="BK84" i="2"/>
  <c r="P155" i="2"/>
  <c r="R40" i="3"/>
  <c r="R39" i="3" s="1"/>
  <c r="T65" i="3"/>
  <c r="T56" i="6"/>
  <c r="P100" i="6"/>
  <c r="R111" i="6"/>
  <c r="T40" i="7"/>
  <c r="BC15" i="1"/>
  <c r="R128" i="2"/>
  <c r="R41" i="5"/>
  <c r="BB20" i="1"/>
  <c r="R68" i="2"/>
  <c r="R84" i="2"/>
  <c r="BK106" i="2"/>
  <c r="BK115" i="2"/>
  <c r="BK141" i="2"/>
  <c r="BK150" i="2"/>
  <c r="T155" i="2"/>
  <c r="BK161" i="2"/>
  <c r="BK166" i="2"/>
  <c r="BD16" i="1"/>
  <c r="BD18" i="1"/>
  <c r="BD20" i="1"/>
  <c r="P75" i="6"/>
  <c r="P115" i="6"/>
  <c r="R96" i="6"/>
  <c r="AV21" i="1"/>
  <c r="BK50" i="2"/>
  <c r="R106" i="2"/>
  <c r="AV16" i="1"/>
  <c r="BK50" i="3"/>
  <c r="BK41" i="5"/>
  <c r="AV20" i="1"/>
  <c r="AZ15" i="1"/>
  <c r="BC16" i="1"/>
  <c r="R50" i="3"/>
  <c r="R49" i="3" s="1"/>
  <c r="AT17" i="1"/>
  <c r="AZ18" i="1"/>
  <c r="BC20" i="1"/>
  <c r="BK133" i="6"/>
  <c r="BC21" i="1"/>
  <c r="AW15" i="1"/>
  <c r="BA15" i="1"/>
  <c r="AW18" i="1"/>
  <c r="BA18" i="1"/>
  <c r="BA21" i="1"/>
  <c r="AW21" i="1"/>
  <c r="BK61" i="5"/>
  <c r="BA16" i="1"/>
  <c r="AW16" i="1"/>
  <c r="BA20" i="1"/>
  <c r="AW20" i="1"/>
  <c r="AV15" i="1"/>
  <c r="AZ16" i="1"/>
  <c r="BA17" i="1"/>
  <c r="AZ17" i="1"/>
  <c r="AV18" i="1"/>
  <c r="AZ20" i="1"/>
  <c r="AZ21" i="1"/>
  <c r="BK39" i="7" l="1"/>
  <c r="AT21" i="1"/>
  <c r="T39" i="7"/>
  <c r="BA19" i="1"/>
  <c r="AW19" i="1" s="1"/>
  <c r="P39" i="7"/>
  <c r="AU21" i="1" s="1"/>
  <c r="BD19" i="1"/>
  <c r="BB19" i="1"/>
  <c r="AX19" i="1" s="1"/>
  <c r="BK60" i="7"/>
  <c r="R39" i="7"/>
  <c r="AZ19" i="1"/>
  <c r="AV19" i="1" s="1"/>
  <c r="BK45" i="6"/>
  <c r="BK95" i="6"/>
  <c r="R95" i="6"/>
  <c r="P45" i="6"/>
  <c r="T95" i="6"/>
  <c r="P95" i="6"/>
  <c r="T45" i="6"/>
  <c r="R45" i="6"/>
  <c r="T40" i="5"/>
  <c r="BK40" i="5"/>
  <c r="R40" i="5"/>
  <c r="AT18" i="1"/>
  <c r="BK49" i="3"/>
  <c r="P49" i="3"/>
  <c r="AU16" i="1" s="1"/>
  <c r="AT16" i="1"/>
  <c r="BC14" i="1"/>
  <c r="T49" i="2"/>
  <c r="P49" i="2"/>
  <c r="T105" i="2"/>
  <c r="BK105" i="2"/>
  <c r="BK49" i="2"/>
  <c r="P105" i="2"/>
  <c r="AU15" i="1" s="1"/>
  <c r="AU14" i="1" s="1"/>
  <c r="R105" i="2"/>
  <c r="BB14" i="1"/>
  <c r="AZ14" i="1"/>
  <c r="BD14" i="1"/>
  <c r="AT20" i="1"/>
  <c r="BC19" i="1"/>
  <c r="AY19" i="1" s="1"/>
  <c r="T49" i="3"/>
  <c r="R49" i="2"/>
  <c r="AT15" i="1"/>
  <c r="BA14" i="1"/>
  <c r="AT19" i="1" l="1"/>
  <c r="AU20" i="1"/>
  <c r="AU19" i="1" s="1"/>
  <c r="AY14" i="1"/>
  <c r="AV14" i="1"/>
  <c r="AX14" i="1"/>
  <c r="AW14" i="1"/>
  <c r="AT14" i="1" l="1"/>
</calcChain>
</file>

<file path=xl/sharedStrings.xml><?xml version="1.0" encoding="utf-8"?>
<sst xmlns="http://schemas.openxmlformats.org/spreadsheetml/2006/main" count="4365" uniqueCount="728">
  <si>
    <t/>
  </si>
  <si>
    <t>{c8b854f4-386c-44eb-b906-33fc57352211}</t>
  </si>
  <si>
    <t>20</t>
  </si>
  <si>
    <t>Kód:</t>
  </si>
  <si>
    <t>Stavba:</t>
  </si>
  <si>
    <t>Skvalitnenie bývania pre obyvateľov MRK v obci Ďurkov</t>
  </si>
  <si>
    <t>KS:</t>
  </si>
  <si>
    <t>Miesto:</t>
  </si>
  <si>
    <t>Dátum:</t>
  </si>
  <si>
    <t>IČO:</t>
  </si>
  <si>
    <t>Zhotoviteľ:</t>
  </si>
  <si>
    <t>Projektant:</t>
  </si>
  <si>
    <t>Spracovateľ:</t>
  </si>
  <si>
    <t>DPH</t>
  </si>
  <si>
    <t>znížená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</si>
  <si>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</si>
  <si>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</si>
  <si>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</si>
  <si>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</si>
  <si>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</si>
  <si>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</si>
  <si>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</si>
  <si>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</si>
  <si>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</si>
  <si>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</si>
  <si>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</si>
  <si>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</si>
  <si>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</si>
  <si>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</si>
  <si>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</si>
  <si>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</si>
  <si>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</si>
  <si>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</si>
  <si>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</si>
  <si>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D</t>
  </si>
  <si>
    <t>0</t>
  </si>
  <si>
    <t>###NOIMPORT###</t>
  </si>
  <si>
    <t>IMPORT</t>
  </si>
  <si>
    <t>Skvalitnenie bývania pre obyvateľov z MRK v obci Ďurkov</t>
  </si>
  <si>
    <t>STA</t>
  </si>
  <si>
    <t>1</t>
  </si>
  <si>
    <t>{68c4f1b4-1e4f-465e-a497-afed370b3c4a}</t>
  </si>
  <si>
    <t>SO 01</t>
  </si>
  <si>
    <t>Časť</t>
  </si>
  <si>
    <t>2</t>
  </si>
  <si>
    <t>{829a9d30-21a4-4bd7-be02-f043263ea98d}</t>
  </si>
  <si>
    <t>SO 02</t>
  </si>
  <si>
    <t>Plynofikácia</t>
  </si>
  <si>
    <t>{87adb202-fa88-46dd-a8ff-c529d3eaca8a}</t>
  </si>
  <si>
    <t>Ústredné vykurovanie</t>
  </si>
  <si>
    <t>{8525fc85-353c-46f5-9632-70a761051360}</t>
  </si>
  <si>
    <t>Dažďová kanalizácia</t>
  </si>
  <si>
    <t>{adbb2f17-4912-48f0-8279-ce16c38369ed}</t>
  </si>
  <si>
    <t>{b90553bf-ae16-4f3a-bea6-ecc60f06d8f9}</t>
  </si>
  <si>
    <t>{ce724e59-eca3-4c05-8a5d-4abc6f53171c}</t>
  </si>
  <si>
    <t>{d6b1c1e6-62a4-44f8-9d21-3be4b816f6ad}</t>
  </si>
  <si>
    <t>Ďurkov, parc. č. 532/1,2, 535/1,2</t>
  </si>
  <si>
    <t>Kód dielu - Popis</t>
  </si>
  <si>
    <t>Cena celkom [EUR]</t>
  </si>
  <si>
    <t>HSV - Práce a dodávky HSV</t>
  </si>
  <si>
    <t xml:space="preserve">    1 - Zemné práce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</si>
  <si>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</si>
  <si>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</si>
  <si>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</si>
  <si>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</si>
  <si>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</si>
  <si>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</si>
  <si>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</si>
  <si>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725 - Zdravotechnika - zariaďovacie predmety</t>
  </si>
  <si>
    <t xml:space="preserve">    762 - Konštrukcie tesárske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</si>
  <si>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</si>
  <si>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</si>
  <si>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</si>
  <si>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</si>
  <si>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783 - Nátery</t>
  </si>
  <si>
    <t>M - Práce a dodávky M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</si>
  <si>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</si>
  <si>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</si>
  <si>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</si>
  <si>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</si>
  <si>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</si>
  <si>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</si>
  <si>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</si>
  <si>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</si>
  <si>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</si>
  <si>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</si>
  <si>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</si>
  <si>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</si>
  <si>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</si>
  <si>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</si>
  <si>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</si>
  <si>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</si>
  <si>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121101111</t>
  </si>
  <si>
    <t>Odstránenie ornice s vodor. premiestn. na hromady, so zložením na vzdialenosť do 100 m a do 100m3</t>
  </si>
  <si>
    <t>m3</t>
  </si>
  <si>
    <t>CS CENEKON 2019 01</t>
  </si>
  <si>
    <t>4</t>
  </si>
  <si>
    <t>665747382</t>
  </si>
  <si>
    <t>122201101</t>
  </si>
  <si>
    <t>Odkopávka a prekopávka nezapažená v hornine 3, do 100 m3</t>
  </si>
  <si>
    <t>1227681625</t>
  </si>
  <si>
    <t>3</t>
  </si>
  <si>
    <t>122201109</t>
  </si>
  <si>
    <t>Odkopávky a prekopávky nezapažené. Príplatok k cenám za lepivosť horniny 3</t>
  </si>
  <si>
    <t>952867365</t>
  </si>
  <si>
    <t>162501102</t>
  </si>
  <si>
    <t>Vodorovné premiestnenie výkopku po spevnenej ceste z horniny tr.1-4, do 100 m3 na vzdialenosť do 3000 m</t>
  </si>
  <si>
    <t>-1003429477</t>
  </si>
  <si>
    <t>5</t>
  </si>
  <si>
    <t>171201201</t>
  </si>
  <si>
    <t>Uloženie sypaniny na skládky do 100 m3</t>
  </si>
  <si>
    <t>615670970</t>
  </si>
  <si>
    <t>6</t>
  </si>
  <si>
    <t>171209002</t>
  </si>
  <si>
    <t>Poplatok za skladovanie - zemina a kamenivo (17 05) ostatné</t>
  </si>
  <si>
    <t>t</t>
  </si>
  <si>
    <t>-1040660160</t>
  </si>
  <si>
    <t>7</t>
  </si>
  <si>
    <t>180402111</t>
  </si>
  <si>
    <t>Založenie trávnika parkového výsevom v rovine do 1:5</t>
  </si>
  <si>
    <t>m2</t>
  </si>
  <si>
    <t>-106383083</t>
  </si>
  <si>
    <t>8</t>
  </si>
  <si>
    <t>M</t>
  </si>
  <si>
    <t>005720001400</t>
  </si>
  <si>
    <t>Osivá tráv - semená parkovej zmesi</t>
  </si>
  <si>
    <t>kg</t>
  </si>
  <si>
    <t>-821373356</t>
  </si>
  <si>
    <t>9</t>
  </si>
  <si>
    <t>181101102</t>
  </si>
  <si>
    <t>Úprava pláne v zárezoch v hornine 1-4 so zhutnením</t>
  </si>
  <si>
    <t>-532357575</t>
  </si>
  <si>
    <t>10</t>
  </si>
  <si>
    <t>181301103</t>
  </si>
  <si>
    <t>Rozprestretie ornice v rovine , plocha do 500 m2, hr.do 200 mm</t>
  </si>
  <si>
    <t>-1837102944</t>
  </si>
  <si>
    <t>Komunikácie</t>
  </si>
  <si>
    <t>11</t>
  </si>
  <si>
    <t>564851111</t>
  </si>
  <si>
    <t>Podklad zo štrkodrviny 16-32 s rozprestretím a zhutnením, po zhutnení hr. 150 mm</t>
  </si>
  <si>
    <t>939019760</t>
  </si>
  <si>
    <t>12</t>
  </si>
  <si>
    <t>564851113</t>
  </si>
  <si>
    <t>Podklad zo štrkodrviny 16-32 s rozprestretím a zhutnením, po zhutnení hr. 170 mm</t>
  </si>
  <si>
    <t>1936552186</t>
  </si>
  <si>
    <t>13</t>
  </si>
  <si>
    <t>567124215</t>
  </si>
  <si>
    <t>Podklad z podkladového betónu PB II tr. C 16/20 hr. 150 mm</t>
  </si>
  <si>
    <t>527402275</t>
  </si>
  <si>
    <t>14</t>
  </si>
  <si>
    <t>567134211</t>
  </si>
  <si>
    <t>Podklad z podkladového betónu PB II tr. C 16/20 hr. 160 mm</t>
  </si>
  <si>
    <t>166755577</t>
  </si>
  <si>
    <t>15</t>
  </si>
  <si>
    <t>596811340</t>
  </si>
  <si>
    <t>Kladenie betónovej dlažby s vyplnením škár do lôžka z cementovej malty, plochy do 50 m2</t>
  </si>
  <si>
    <t>-1277399874</t>
  </si>
  <si>
    <t>16</t>
  </si>
  <si>
    <t>5924pc</t>
  </si>
  <si>
    <t>Platňa betónová 600x600</t>
  </si>
  <si>
    <t>1527221715</t>
  </si>
  <si>
    <t>Úpravy povrchov, podlahy, osadenie</t>
  </si>
  <si>
    <t>17</t>
  </si>
  <si>
    <t>216904112</t>
  </si>
  <si>
    <t xml:space="preserve">Očistenie plôch tlakovou vodou </t>
  </si>
  <si>
    <t>1916622304</t>
  </si>
  <si>
    <t>18</t>
  </si>
  <si>
    <t>612425931</t>
  </si>
  <si>
    <t>Omietka vápenná vnútorného ostenia okenného alebo dverného štuková</t>
  </si>
  <si>
    <t>554891323</t>
  </si>
  <si>
    <t>19</t>
  </si>
  <si>
    <t>620991121</t>
  </si>
  <si>
    <t>Zakrývanie výplní vonkajších otvorov s rámami a zárubňami, zábradlí, oplechovania, atď. zhotovené z lešenia akýmkoľvek spôsobom</t>
  </si>
  <si>
    <t>-862864021</t>
  </si>
  <si>
    <t>621460112</t>
  </si>
  <si>
    <t>Príprava vonkajšieho podkladu podhľadov  a stien na nenasiakavé betónové podklady kontaktným mostíkom</t>
  </si>
  <si>
    <t>360605489</t>
  </si>
  <si>
    <t>21</t>
  </si>
  <si>
    <t>621460241</t>
  </si>
  <si>
    <t>Vonkajšia omietka podhľadov  a stien vápennocementová jadrová (hrubá), hr. 10 mm vyrovnávacia</t>
  </si>
  <si>
    <t>1158974272</t>
  </si>
  <si>
    <t>22</t>
  </si>
  <si>
    <t>621481119</t>
  </si>
  <si>
    <t>Potiahnutie vonkajších podhľadov a stien  sklotextílnou mriežkou s celoplošným prilepením</t>
  </si>
  <si>
    <t>-117005914</t>
  </si>
  <si>
    <t>23</t>
  </si>
  <si>
    <t>622422711</t>
  </si>
  <si>
    <t>Oprava vonkajších omietok vápenných a vápenocementových</t>
  </si>
  <si>
    <t>-695725489</t>
  </si>
  <si>
    <t>24</t>
  </si>
  <si>
    <t>622464272</t>
  </si>
  <si>
    <t>762745859</t>
  </si>
  <si>
    <t>25</t>
  </si>
  <si>
    <t>622464310</t>
  </si>
  <si>
    <t>1727959488</t>
  </si>
  <si>
    <t>26</t>
  </si>
  <si>
    <t>625250153</t>
  </si>
  <si>
    <t>1421350308</t>
  </si>
  <si>
    <t>27</t>
  </si>
  <si>
    <t>625250157</t>
  </si>
  <si>
    <t>-1267558859</t>
  </si>
  <si>
    <t>28</t>
  </si>
  <si>
    <t>625251337</t>
  </si>
  <si>
    <t>821387876</t>
  </si>
  <si>
    <t>29</t>
  </si>
  <si>
    <t>625251372</t>
  </si>
  <si>
    <t>1204927698</t>
  </si>
  <si>
    <t>30</t>
  </si>
  <si>
    <t>631312611</t>
  </si>
  <si>
    <t>Mazanina z betónu prostého (m3) tr. C 16/20 hr.nad 50 do 80 mm</t>
  </si>
  <si>
    <t>-544861214</t>
  </si>
  <si>
    <t>31</t>
  </si>
  <si>
    <t>631319151</t>
  </si>
  <si>
    <t>Príplatok za prehlad. povrchu betónovej mazaniny min. tr.C 8/10 oceľ. hlad. hr. 50-80 mm</t>
  </si>
  <si>
    <t>-1138789928</t>
  </si>
  <si>
    <t>Ostatné konštrukcie a práce-búranie</t>
  </si>
  <si>
    <t>32</t>
  </si>
  <si>
    <t>916561211</t>
  </si>
  <si>
    <t>Osadenie záhonového alebo parkového obrubníka betónového, do lôžka zo suchého betónu tr. C 12/15 s bočnou oporou</t>
  </si>
  <si>
    <t>m</t>
  </si>
  <si>
    <t>1260440600</t>
  </si>
  <si>
    <t>33</t>
  </si>
  <si>
    <t>592170002700</t>
  </si>
  <si>
    <t>Obrubník parkový, lxšxv 500x50x200 mm, sivá</t>
  </si>
  <si>
    <t>ks</t>
  </si>
  <si>
    <t>-650558658</t>
  </si>
  <si>
    <t>34</t>
  </si>
  <si>
    <t>918101112</t>
  </si>
  <si>
    <t>Lôžko pod obrubníky, krajníky alebo obruby z dlažobných kociek z betónu prostého tr. C 16/20</t>
  </si>
  <si>
    <t>1973905058</t>
  </si>
  <si>
    <t>35</t>
  </si>
  <si>
    <t>941941031</t>
  </si>
  <si>
    <t>Montáž lešenia ľahkého pracovného radového s podlahami šírky od 0,80 do 1,00 m, výšky do 10 m</t>
  </si>
  <si>
    <t>-451045636</t>
  </si>
  <si>
    <t>36</t>
  </si>
  <si>
    <t>941941191</t>
  </si>
  <si>
    <t>Príplatok za prvý a každý ďalší i začatý mesiac použitia lešenia ľahkého pracovného radového s podlahami šírky od 0,80 do 1,00 m, výšky do 10 m</t>
  </si>
  <si>
    <t>-678809471</t>
  </si>
  <si>
    <t>37</t>
  </si>
  <si>
    <t>941941831</t>
  </si>
  <si>
    <t>Demontáž lešenia ľahkého pracovného radového s podlahami šírky nad 0,80 do 1,00 m, výšky do 10 m</t>
  </si>
  <si>
    <t>-1379701926</t>
  </si>
  <si>
    <t>38</t>
  </si>
  <si>
    <t>953946111</t>
  </si>
  <si>
    <t xml:space="preserve"> Rohový hliníkový profil s integrovanou tkaninou - 100x100</t>
  </si>
  <si>
    <t>1135492651</t>
  </si>
  <si>
    <t>39</t>
  </si>
  <si>
    <t>953946128</t>
  </si>
  <si>
    <t>Soklový profil hr. 0,8 mm SP 120 (hliníkový)</t>
  </si>
  <si>
    <t>2100725523</t>
  </si>
  <si>
    <t>40</t>
  </si>
  <si>
    <t>953946201</t>
  </si>
  <si>
    <t>Balkónový profil (hliníkový)</t>
  </si>
  <si>
    <t>1485307060</t>
  </si>
  <si>
    <t>41</t>
  </si>
  <si>
    <t>953995115</t>
  </si>
  <si>
    <t xml:space="preserve">Nadokenná lišta s odkvapovým nosom </t>
  </si>
  <si>
    <t>1595763701</t>
  </si>
  <si>
    <t>42</t>
  </si>
  <si>
    <t>953996121</t>
  </si>
  <si>
    <t>PCI okenný APU profil s integrovanou tkaninou</t>
  </si>
  <si>
    <t>292604658</t>
  </si>
  <si>
    <t>43</t>
  </si>
  <si>
    <t>968061116</t>
  </si>
  <si>
    <t>Demontáž dverí drevených vchodových, 1 bm obvodu - 0,012t</t>
  </si>
  <si>
    <t>1774509680</t>
  </si>
  <si>
    <t>44</t>
  </si>
  <si>
    <t>971033351</t>
  </si>
  <si>
    <t>297845257</t>
  </si>
  <si>
    <t>45</t>
  </si>
  <si>
    <t>978036191</t>
  </si>
  <si>
    <t>Otlčenie omietok šľachtených a pod., vonkajších brizolitových cca 30%</t>
  </si>
  <si>
    <t>-202438297</t>
  </si>
  <si>
    <t>46</t>
  </si>
  <si>
    <t>979083114</t>
  </si>
  <si>
    <t>Vodorovné premiestnenie sutiny na skládku s naložením a zložením nad 2000 do 3000 m</t>
  </si>
  <si>
    <t>-510089965</t>
  </si>
  <si>
    <t>47</t>
  </si>
  <si>
    <t>979083191</t>
  </si>
  <si>
    <t>Príplatok za každých ďalších i začatých 1000 m po spevnenej ceste pre vodorovné premiestnenie sutiny</t>
  </si>
  <si>
    <t>-126588044</t>
  </si>
  <si>
    <t>48</t>
  </si>
  <si>
    <t>979089612</t>
  </si>
  <si>
    <t>Poplatok za skladovanie - iné odpady zo stavieb a demolácií (17 09), ostatné</t>
  </si>
  <si>
    <t>-318522356</t>
  </si>
  <si>
    <t>49</t>
  </si>
  <si>
    <t>981011314</t>
  </si>
  <si>
    <t>22600176</t>
  </si>
  <si>
    <t>99</t>
  </si>
  <si>
    <t>Presun hmôt HSV</t>
  </si>
  <si>
    <t>50</t>
  </si>
  <si>
    <t>998011001</t>
  </si>
  <si>
    <t>Presun hmôt pre budovy  (801, 803, 812), zvislá konštr. z tehál, tvárnic, z kovu výšky do 6 m</t>
  </si>
  <si>
    <t>-1853121128</t>
  </si>
  <si>
    <t>PSV</t>
  </si>
  <si>
    <t>Práce a dodávky PSV</t>
  </si>
  <si>
    <t>711</t>
  </si>
  <si>
    <t>Izolácie proti vode a vlhkosti</t>
  </si>
  <si>
    <t>51</t>
  </si>
  <si>
    <t>711114030</t>
  </si>
  <si>
    <t>Izolácia  dvojzložkovou flexibilnou zmesou - tekutou lepenkou</t>
  </si>
  <si>
    <t>-204797484</t>
  </si>
  <si>
    <t>52</t>
  </si>
  <si>
    <t>711132107</t>
  </si>
  <si>
    <t>Zhotovenie izolácie proti zemnej vlhkosti nopovou fóloiu položenou voľne na ploche zvislej</t>
  </si>
  <si>
    <t>-1086808923</t>
  </si>
  <si>
    <t>53</t>
  </si>
  <si>
    <t>283230002700</t>
  </si>
  <si>
    <t>1577668476</t>
  </si>
  <si>
    <t>54</t>
  </si>
  <si>
    <t>998711201</t>
  </si>
  <si>
    <t>Presun hmôt pre izoláciu proti vode v objektoch výšky do 6 m</t>
  </si>
  <si>
    <t>%</t>
  </si>
  <si>
    <t>1157650697</t>
  </si>
  <si>
    <t>713</t>
  </si>
  <si>
    <t>Izolácie tepelné</t>
  </si>
  <si>
    <t>55</t>
  </si>
  <si>
    <t>713530999</t>
  </si>
  <si>
    <t>Zriadenie prestupov  cez strop, strechu</t>
  </si>
  <si>
    <t>-1077867604</t>
  </si>
  <si>
    <t>725</t>
  </si>
  <si>
    <t>Zdravotechnika - zariaďovacie predmety</t>
  </si>
  <si>
    <t>56</t>
  </si>
  <si>
    <t>725519104</t>
  </si>
  <si>
    <t>Montáž pripojenia zásobníkov teplej vody</t>
  </si>
  <si>
    <t>súb.</t>
  </si>
  <si>
    <t>1969921694</t>
  </si>
  <si>
    <t>57</t>
  </si>
  <si>
    <t>58</t>
  </si>
  <si>
    <t>762</t>
  </si>
  <si>
    <t>Konštrukcie tesárske</t>
  </si>
  <si>
    <t>59</t>
  </si>
  <si>
    <t>762081060</t>
  </si>
  <si>
    <t>Zvláštne výkony na stavenisku,  hobľovanie reziva</t>
  </si>
  <si>
    <t>1533800737</t>
  </si>
  <si>
    <t>60</t>
  </si>
  <si>
    <t>762332110</t>
  </si>
  <si>
    <t>Montáž viazaných konštrukcií krovov striech z reziva priemernej plochy do 120 cm2</t>
  </si>
  <si>
    <t>695493194</t>
  </si>
  <si>
    <t>605120007300</t>
  </si>
  <si>
    <t>Hranoly zo smrekovca neopracované hranené akosť I</t>
  </si>
  <si>
    <t>1476867133</t>
  </si>
  <si>
    <t>762341004</t>
  </si>
  <si>
    <t>Montáž debnenia jednoduchých striech, na krokvy a kontralaty z dosiek na zraz</t>
  </si>
  <si>
    <t>-1645498282</t>
  </si>
  <si>
    <t>605110007600</t>
  </si>
  <si>
    <t>Dosky a fošne zo smrekovca neopracované neomietané akosť A hr. 24-32 mm, š. 170-240 mm</t>
  </si>
  <si>
    <t>1791429983</t>
  </si>
  <si>
    <t>64</t>
  </si>
  <si>
    <t>762341201</t>
  </si>
  <si>
    <t>Montáž latovania jednoduchých striech pre sklon do 60°</t>
  </si>
  <si>
    <t>1140712873</t>
  </si>
  <si>
    <t>605330001600</t>
  </si>
  <si>
    <t>Laty zo smreku akosť A prierez do 25 cm2, dĺ. 300-990 mm</t>
  </si>
  <si>
    <t>-562656402</t>
  </si>
  <si>
    <t>762341252</t>
  </si>
  <si>
    <t>Montáž kontralát pre sklon od 22° do 35°</t>
  </si>
  <si>
    <t>321157068</t>
  </si>
  <si>
    <t>291517284</t>
  </si>
  <si>
    <t>762342811</t>
  </si>
  <si>
    <t>-1733009350</t>
  </si>
  <si>
    <t>762343811</t>
  </si>
  <si>
    <t xml:space="preserve">Demontáž debnenia </t>
  </si>
  <si>
    <t>-168723760</t>
  </si>
  <si>
    <t>998762202</t>
  </si>
  <si>
    <t>Presun hmôt pre konštrukcie tesárske v objektoch výšky do 12 m</t>
  </si>
  <si>
    <t>-1430324523</t>
  </si>
  <si>
    <t>764</t>
  </si>
  <si>
    <t>Konštrukcie klampiarske</t>
  </si>
  <si>
    <t>764173204</t>
  </si>
  <si>
    <t>Hrebenáč  s prevetrávacím pásom, k strešnej krytine, sklon strechy do 30°</t>
  </si>
  <si>
    <t>-641335617</t>
  </si>
  <si>
    <t>764322230</t>
  </si>
  <si>
    <t>Oplechovanie z pozinkovaného PZ plechu, odkvapov na strechách s tvrdou krytinou r.š. 400 mm</t>
  </si>
  <si>
    <t>-1983693484</t>
  </si>
  <si>
    <t>764322830</t>
  </si>
  <si>
    <t>721941611</t>
  </si>
  <si>
    <t>764351810</t>
  </si>
  <si>
    <t>-1405576518</t>
  </si>
  <si>
    <t>764352223</t>
  </si>
  <si>
    <t>Žľaby z pozinkovaného PZ plechu, pododkvapové polkruhové r.š. 250 mm</t>
  </si>
  <si>
    <t>986223469</t>
  </si>
  <si>
    <t>764361999</t>
  </si>
  <si>
    <t xml:space="preserve">Demontáž strešného okna </t>
  </si>
  <si>
    <t>964980793</t>
  </si>
  <si>
    <t>764410750</t>
  </si>
  <si>
    <t>Oplechovanie parapetov z hliníkového farebného Al plechu, vrátane rohov r.š. 330 mm</t>
  </si>
  <si>
    <t>1661888023</t>
  </si>
  <si>
    <t>764410850</t>
  </si>
  <si>
    <t>-1579793720</t>
  </si>
  <si>
    <t>764454253</t>
  </si>
  <si>
    <t>Zvodové rúry z pozinkovaného PZ plechu, kruhové priemer 100 mm</t>
  </si>
  <si>
    <t>1169742943</t>
  </si>
  <si>
    <t>764454803</t>
  </si>
  <si>
    <t>1254644513</t>
  </si>
  <si>
    <t>764900003</t>
  </si>
  <si>
    <t>-1918203466</t>
  </si>
  <si>
    <t>998764201</t>
  </si>
  <si>
    <t>Presun hmôt pre konštrukcie klampiarske v objektoch výšky do 6 m</t>
  </si>
  <si>
    <t>663252471</t>
  </si>
  <si>
    <t>766</t>
  </si>
  <si>
    <t>Konštrukcie stolárske</t>
  </si>
  <si>
    <t>766641161</t>
  </si>
  <si>
    <t>Montáž dverí plastových, vchodových, 1 m obvodu dverí</t>
  </si>
  <si>
    <t>-1404445993</t>
  </si>
  <si>
    <t>61142pc</t>
  </si>
  <si>
    <t>Dvere plastové vstupné 2,07x1</t>
  </si>
  <si>
    <t>1901630141</t>
  </si>
  <si>
    <t>766662811</t>
  </si>
  <si>
    <t>-1779426095</t>
  </si>
  <si>
    <t>766671003</t>
  </si>
  <si>
    <t>Montáž okna strešného, veľkosť okna 78x140 cm M 08 so zatepľovacou sadou, parozábranou a lemovaním</t>
  </si>
  <si>
    <t>1694583019</t>
  </si>
  <si>
    <t>611310005800</t>
  </si>
  <si>
    <t>Strešné okno drevené kyvné  1051B MK08, šxv 780x1400 mm s kľučkou</t>
  </si>
  <si>
    <t>-646674055</t>
  </si>
  <si>
    <t>611380003400</t>
  </si>
  <si>
    <t>Lemovanie hliníkové , šxv 780x1400 mm bez zatepľovacej sady, pre profilovanú strešnú krytinu do 120 mm</t>
  </si>
  <si>
    <t>-440813840</t>
  </si>
  <si>
    <t>611380006800</t>
  </si>
  <si>
    <t>Zatepľovacia sada, šxv 780x1400 mm</t>
  </si>
  <si>
    <t>462154060</t>
  </si>
  <si>
    <t>611380008700</t>
  </si>
  <si>
    <t>Manžeta z parotesnej fólie  šxv 780x1400 mm</t>
  </si>
  <si>
    <t>1909182674</t>
  </si>
  <si>
    <t>kpl</t>
  </si>
  <si>
    <t>767</t>
  </si>
  <si>
    <t>Konštrukcie doplnkové kovové</t>
  </si>
  <si>
    <t>767392112</t>
  </si>
  <si>
    <t>Montáž krytiny striech plechom tvarovaným skrutkovaním</t>
  </si>
  <si>
    <t>-932833848</t>
  </si>
  <si>
    <t>553450015700</t>
  </si>
  <si>
    <t>-1558707545</t>
  </si>
  <si>
    <t>767392802</t>
  </si>
  <si>
    <t>-21198560</t>
  </si>
  <si>
    <t>998767201</t>
  </si>
  <si>
    <t>Presun hmôt pre kovové stavebné doplnkové konštrukcie v objektoch výšky do 6 m</t>
  </si>
  <si>
    <t>857063355</t>
  </si>
  <si>
    <t>771</t>
  </si>
  <si>
    <t>Podlahy z dlaždíc</t>
  </si>
  <si>
    <t>771275901</t>
  </si>
  <si>
    <t>Montáž profilu schodiskovej hrany</t>
  </si>
  <si>
    <t>721389030</t>
  </si>
  <si>
    <t>597640008700</t>
  </si>
  <si>
    <t xml:space="preserve">Schodová lišta </t>
  </si>
  <si>
    <t>1505820599</t>
  </si>
  <si>
    <t>771576119</t>
  </si>
  <si>
    <t>Montáž podláh a schodov  z dlaždíc keramických do tmelu flexibilného mrazuvzdorného v obmedzenom priestore veľ. 300 x 300 mm</t>
  </si>
  <si>
    <t>1997684633</t>
  </si>
  <si>
    <t>597740000400</t>
  </si>
  <si>
    <t xml:space="preserve">Dlaždice keramické </t>
  </si>
  <si>
    <t>-991825508</t>
  </si>
  <si>
    <t>998771201</t>
  </si>
  <si>
    <t>Presun hmôt pre podlahy z dlaždíc v objektoch výšky do 6m</t>
  </si>
  <si>
    <t>325955620</t>
  </si>
  <si>
    <t>783</t>
  </si>
  <si>
    <t>Nátery</t>
  </si>
  <si>
    <t>783521000</t>
  </si>
  <si>
    <t>-685303877</t>
  </si>
  <si>
    <t>783522000</t>
  </si>
  <si>
    <t>716476617</t>
  </si>
  <si>
    <t>783626000</t>
  </si>
  <si>
    <t>Nátery stolárskych výrobkov syntetické lazurovacím lakom napustením</t>
  </si>
  <si>
    <t>-742833022</t>
  </si>
  <si>
    <t>783782203</t>
  </si>
  <si>
    <t>Nátery tesárskych konštrukcií povrchová impregnácia Bochemitom QB</t>
  </si>
  <si>
    <t>-1651178171</t>
  </si>
  <si>
    <t>Práce a dodávky M</t>
  </si>
  <si>
    <t>HZS000114</t>
  </si>
  <si>
    <t>Stavebno montážne práce najnáročnejšie na odbornosť - prehliadky pracoviska a revízie (Tr. 4) v rozsahu viac ako 8 hodín</t>
  </si>
  <si>
    <t>hod</t>
  </si>
  <si>
    <t>950603828</t>
  </si>
  <si>
    <t>pc</t>
  </si>
  <si>
    <t>Demontáž a montáž bleskozvodu</t>
  </si>
  <si>
    <t>1304232521</t>
  </si>
  <si>
    <t xml:space="preserve">    4 - Vodorovné konštrukcie</t>
  </si>
  <si>
    <t xml:space="preserve">    8 - Rúrové vedenie</t>
  </si>
  <si>
    <t xml:space="preserve">    723 - Zdravotechnika - vnútorný plynovod</t>
  </si>
  <si>
    <t xml:space="preserve">    733 - Ústredné kúrenie - rozvodné potrubie</t>
  </si>
  <si>
    <t>132301101</t>
  </si>
  <si>
    <t>Výkop ryhy do šírky 600 mm v horn.4 do 100 m3</t>
  </si>
  <si>
    <t>-188813147</t>
  </si>
  <si>
    <t>174101001</t>
  </si>
  <si>
    <t>Zásyp sypaninou so zhutnením jám, šachiet, rýh, zárezov alebo okolo objektov do 100 m3</t>
  </si>
  <si>
    <t>-1287702557</t>
  </si>
  <si>
    <t>175101101</t>
  </si>
  <si>
    <t>Obsyp potrubia sypaninou z vhodných hornín 1 až 4 bez prehodenia sypaniny</t>
  </si>
  <si>
    <t>1894078700</t>
  </si>
  <si>
    <t>583310000100</t>
  </si>
  <si>
    <t>Kamenivo ťažené drobné frakcia 0-1 mm, STN EN 12620 + A1</t>
  </si>
  <si>
    <t>1022565544</t>
  </si>
  <si>
    <t>Vodorovné konštrukcie</t>
  </si>
  <si>
    <t>451572111</t>
  </si>
  <si>
    <t>Lôžko pod potrubie, stoky a drobné objekty, v otvorenom výkope z kameniva drobného ťaženého 0-4 mm</t>
  </si>
  <si>
    <t>1567598239</t>
  </si>
  <si>
    <t>Rúrové vedenie</t>
  </si>
  <si>
    <t>899721133</t>
  </si>
  <si>
    <t>Označenie plynovodného potrubia žltou výstražnou fóliou</t>
  </si>
  <si>
    <t>998727540</t>
  </si>
  <si>
    <t>723</t>
  </si>
  <si>
    <t>Zdravotechnika - vnútorný plynovod</t>
  </si>
  <si>
    <t>723130250</t>
  </si>
  <si>
    <t>Potrubie plynové z oceľových izol. rúrok  DN 20</t>
  </si>
  <si>
    <t>1394541052</t>
  </si>
  <si>
    <t>723130253</t>
  </si>
  <si>
    <t>Potrubie plynové z oceľových izol.  rúrok  DN 40</t>
  </si>
  <si>
    <t>1900960938</t>
  </si>
  <si>
    <t>7231399951</t>
  </si>
  <si>
    <t>Potrubie plynové z oceľových izol rúrok  DN 25</t>
  </si>
  <si>
    <t>-977121808</t>
  </si>
  <si>
    <t>723150368</t>
  </si>
  <si>
    <t xml:space="preserve">Potrubie z oceľových rúrok hladkých čiernych, chránička </t>
  </si>
  <si>
    <t>989961139</t>
  </si>
  <si>
    <t>723229102</t>
  </si>
  <si>
    <t>Montáž armatúry GU 15</t>
  </si>
  <si>
    <t>401654393</t>
  </si>
  <si>
    <t>551340001300</t>
  </si>
  <si>
    <t>GU 15</t>
  </si>
  <si>
    <t>-1438516914</t>
  </si>
  <si>
    <t>551340001400</t>
  </si>
  <si>
    <t>GU 25</t>
  </si>
  <si>
    <t>-1271238824</t>
  </si>
  <si>
    <t>723299993</t>
  </si>
  <si>
    <t xml:space="preserve">Montáž armatúry závitovej s dvoma závitmi, nízkotlakový regulátor tlaku plynu </t>
  </si>
  <si>
    <t>-1077989064</t>
  </si>
  <si>
    <t>551340010600</t>
  </si>
  <si>
    <t xml:space="preserve">Regulátor tlaku plynu </t>
  </si>
  <si>
    <t>1950882865</t>
  </si>
  <si>
    <t>857999901</t>
  </si>
  <si>
    <t>Montáž doplnkových oc. konštrukcií a tvaroviek</t>
  </si>
  <si>
    <t>2106672887</t>
  </si>
  <si>
    <t>733999603</t>
  </si>
  <si>
    <t>Skrinka na reg. zostavu</t>
  </si>
  <si>
    <t>-1320810735</t>
  </si>
  <si>
    <t>735999980</t>
  </si>
  <si>
    <t>Montáž skrinky  na plynomer</t>
  </si>
  <si>
    <t>-493731776</t>
  </si>
  <si>
    <t>484650041900</t>
  </si>
  <si>
    <t>Skrinka 599x545x245</t>
  </si>
  <si>
    <t>1013602762</t>
  </si>
  <si>
    <t>998723201</t>
  </si>
  <si>
    <t>Presun hmôt pre vnútorný plynovod v objektoch výšky do 6 m</t>
  </si>
  <si>
    <t>-667147706</t>
  </si>
  <si>
    <t>733</t>
  </si>
  <si>
    <t>Ústredné kúrenie - rozvodné potrubie</t>
  </si>
  <si>
    <t>733190217</t>
  </si>
  <si>
    <t>Tlaková skúška potrubia z oceľových rúrok do priem. 89/5</t>
  </si>
  <si>
    <t>-314983469</t>
  </si>
  <si>
    <t>pom.práce</t>
  </si>
  <si>
    <t>SPomocné stav práce pri montáži plynovodu</t>
  </si>
  <si>
    <t>512</t>
  </si>
  <si>
    <t>1894332917</t>
  </si>
  <si>
    <t>731 - Ústredné  vykurovanie</t>
  </si>
  <si>
    <t xml:space="preserve">    721 - Zdravotechnika - vnútorná kanalizácia</t>
  </si>
  <si>
    <t>132201101</t>
  </si>
  <si>
    <t>Výkop ryhy do šírky 600 mm v horn.3 do 100 m3</t>
  </si>
  <si>
    <t>827491393</t>
  </si>
  <si>
    <t>132201109</t>
  </si>
  <si>
    <t>Príplatok k cene za lepivosť pri hĺbení rýh šírky do 600 mm zapažených i nezapažených s urovnaním dna v hornine 3</t>
  </si>
  <si>
    <t>1782406489</t>
  </si>
  <si>
    <t>-1018876366</t>
  </si>
  <si>
    <t>132301102</t>
  </si>
  <si>
    <t>Výkop ryhy do šírky 600 mm v horn.4 nad 100 m3</t>
  </si>
  <si>
    <t>-286261448</t>
  </si>
  <si>
    <t>151101101</t>
  </si>
  <si>
    <t>Paženie a rozopretie stien rýh pre podzemné vedenie, príložné do 2 m</t>
  </si>
  <si>
    <t>-1237502736</t>
  </si>
  <si>
    <t>151101111</t>
  </si>
  <si>
    <t>Odstránenie paženia rýh pre podzemné vedenie, príložné hĺbky do 2 m</t>
  </si>
  <si>
    <t>-112488547</t>
  </si>
  <si>
    <t>513418707</t>
  </si>
  <si>
    <t>162501105</t>
  </si>
  <si>
    <t>Vodorovné premiestnenie výkopku po spevnenej ceste z horniny tr.1-4, do 100 m3, príplatok k cene za každých ďalšich a začatých 1000 m</t>
  </si>
  <si>
    <t>-1226213657</t>
  </si>
  <si>
    <t>18371423</t>
  </si>
  <si>
    <t>1203108502</t>
  </si>
  <si>
    <t>1337489610</t>
  </si>
  <si>
    <t>583310000800</t>
  </si>
  <si>
    <t>Kamenivo ťažené drobné frakcia 0-4 mm, STN EN 13242 + A1</t>
  </si>
  <si>
    <t>-1700729461</t>
  </si>
  <si>
    <t>-1628241385</t>
  </si>
  <si>
    <t>871326004</t>
  </si>
  <si>
    <t>Montáž kanalizačného PVC-U potrubia hladkého viacvrstvového DN 160</t>
  </si>
  <si>
    <t>-2063476503</t>
  </si>
  <si>
    <t>286110006900</t>
  </si>
  <si>
    <t>-1007001324</t>
  </si>
  <si>
    <t>998276101</t>
  </si>
  <si>
    <t>Presun hmôt pre rúrové vedenie hĺbené z rúr z plast., hmôt alebo sklolamin. v otvorenom výkope</t>
  </si>
  <si>
    <t>465125370</t>
  </si>
  <si>
    <t>721</t>
  </si>
  <si>
    <t>Zdravotechnika - vnútorná kanalizácia</t>
  </si>
  <si>
    <t>721242117</t>
  </si>
  <si>
    <t xml:space="preserve">Lapač strešných splavenín liatinový - zo šedej liatiny </t>
  </si>
  <si>
    <t>1408247734</t>
  </si>
  <si>
    <t>998721201</t>
  </si>
  <si>
    <t>Presun hmôt pre  kanalizáciu v objektoch výšky do 6 m</t>
  </si>
  <si>
    <t>1984802819</t>
  </si>
  <si>
    <t>Ďurkov, parc. č. 535/1,2, 532/1,2</t>
  </si>
  <si>
    <t>122301101</t>
  </si>
  <si>
    <t>Odkopávka a prekopávka nezapažená v hornine 4, do 100 m3</t>
  </si>
  <si>
    <t>1479404609</t>
  </si>
  <si>
    <t>122301109</t>
  </si>
  <si>
    <t>Odkopávky a prekopávky nezapažené. Príplatok za lepivosť horniny 4</t>
  </si>
  <si>
    <t>-380972701</t>
  </si>
  <si>
    <t>294292734</t>
  </si>
  <si>
    <t>1979702866</t>
  </si>
  <si>
    <t>632451671</t>
  </si>
  <si>
    <t>Vyspravenie betonových schodiskových stupňov a podest rýchlotuhnúcou maltou Reparal DUR F hr. 10 mm</t>
  </si>
  <si>
    <t>-1417619359</t>
  </si>
  <si>
    <t>962031992</t>
  </si>
  <si>
    <t>Búranie muriva zábradlia</t>
  </si>
  <si>
    <t>-362571859</t>
  </si>
  <si>
    <t>764327230</t>
  </si>
  <si>
    <t>Oplechovanie z pozinkovaného farbeného PZf plechu, odkvapov na strechách s tvrdou krytinou r.š. 400 mm</t>
  </si>
  <si>
    <t>491064664</t>
  </si>
  <si>
    <t>764331430</t>
  </si>
  <si>
    <t>Lemovanie z pozinkovaného farbeného PZf plechu,  zateplenia r.š. 330 mm</t>
  </si>
  <si>
    <t>1730489662</t>
  </si>
  <si>
    <t>764352423</t>
  </si>
  <si>
    <t>Žľaby z pozinkovaného farbeného PZf plechu, pododkvapové polkruhové r.š. 250 mm</t>
  </si>
  <si>
    <t>-1809428961</t>
  </si>
  <si>
    <t>764359411</t>
  </si>
  <si>
    <t>Kotlík kónický z pozinkovaného farbeného PZf plechu, pre rúry s priemerom do 100 mm</t>
  </si>
  <si>
    <t>648816050</t>
  </si>
  <si>
    <t>764454453</t>
  </si>
  <si>
    <t>Zvodové rúry z pozinkovaného farbeného PZf plechu, kruhové priemer 100 mm</t>
  </si>
  <si>
    <t>-1828141155</t>
  </si>
  <si>
    <t>767139999</t>
  </si>
  <si>
    <t>Montáž prístrešku na drevo</t>
  </si>
  <si>
    <t>-171471223</t>
  </si>
  <si>
    <t>553580pc</t>
  </si>
  <si>
    <t>Prístrešok na drevo Z6</t>
  </si>
  <si>
    <t>1663581590</t>
  </si>
  <si>
    <t>767221130</t>
  </si>
  <si>
    <t xml:space="preserve">Montáž zábradlí schodísk do muriva, betónu </t>
  </si>
  <si>
    <t>-737482995</t>
  </si>
  <si>
    <t>767330307</t>
  </si>
  <si>
    <t xml:space="preserve">Montáž oblej alebo polchej striešky od steny nad vchodové dvere z komorového polykarbonátu resp. akrylátu </t>
  </si>
  <si>
    <t>-1590034274</t>
  </si>
  <si>
    <t>553580017400</t>
  </si>
  <si>
    <t>Strieška rovná hliníková s komôrkovým polykarbonátom hr. 4,5 mm, šxhĺ 1200x900 mm, farba číra, dymová</t>
  </si>
  <si>
    <t>-286393154</t>
  </si>
  <si>
    <t>767399801</t>
  </si>
  <si>
    <t>-1938998722</t>
  </si>
  <si>
    <t>767839999</t>
  </si>
  <si>
    <t>Demontáž a montáž rebríkov do muriva s bočnicami z profilovej ocele, z rúrok alebo z tenkostenných profilov</t>
  </si>
  <si>
    <t>508596682</t>
  </si>
  <si>
    <t>767995210</t>
  </si>
  <si>
    <t>Výroba atypického zábradlia šikmého z profilovanej ocele</t>
  </si>
  <si>
    <t>-426421174</t>
  </si>
  <si>
    <t>133110pc</t>
  </si>
  <si>
    <t>Profilový materiál na výrobu zábradlia</t>
  </si>
  <si>
    <t>1930305201</t>
  </si>
  <si>
    <t>999199930</t>
  </si>
  <si>
    <t xml:space="preserve">Demontáž a montáž zábradlia rovného  - fr. okná </t>
  </si>
  <si>
    <t>-1362319032</t>
  </si>
  <si>
    <t>-2147436668</t>
  </si>
  <si>
    <t>-378848946</t>
  </si>
  <si>
    <t>586825815</t>
  </si>
  <si>
    <t>-1179555039</t>
  </si>
  <si>
    <t>1608620469</t>
  </si>
  <si>
    <t>-1657334456</t>
  </si>
  <si>
    <t>809924341</t>
  </si>
  <si>
    <t>213065662</t>
  </si>
  <si>
    <t>1039678639</t>
  </si>
  <si>
    <t>1829654362</t>
  </si>
  <si>
    <t>315995139</t>
  </si>
  <si>
    <t>-932052853</t>
  </si>
  <si>
    <t>-1924336234</t>
  </si>
  <si>
    <t>189292536</t>
  </si>
  <si>
    <t>-2012884237</t>
  </si>
  <si>
    <t>1921937927</t>
  </si>
  <si>
    <t>-1267049974</t>
  </si>
  <si>
    <t>-1909932800</t>
  </si>
  <si>
    <t>Obec ĎURKOV</t>
  </si>
  <si>
    <t>Objednávateľ :</t>
  </si>
  <si>
    <t>Miesto :</t>
  </si>
  <si>
    <t>Dátum :</t>
  </si>
  <si>
    <t>1  Stavebné práce</t>
  </si>
  <si>
    <t>2  Plynofikácia</t>
  </si>
  <si>
    <t>3  Ústredné vykurovanie</t>
  </si>
  <si>
    <t>4  Dažďová kanalizácia</t>
  </si>
  <si>
    <t>2  Dažďová kanalizácia</t>
  </si>
  <si>
    <t>Objekt :</t>
  </si>
  <si>
    <t>SO 01 Bytový dom "A" - 6 bj - prestavba</t>
  </si>
  <si>
    <t>Stavebné práce</t>
  </si>
  <si>
    <t>Bytový dom "A" -  6 bj - prestavba</t>
  </si>
  <si>
    <t>Bytový dom "B" -  8 bj - prestavba</t>
  </si>
  <si>
    <t>Stavba :</t>
  </si>
  <si>
    <t>Časť :</t>
  </si>
  <si>
    <t>Zhotoviteľ :</t>
  </si>
  <si>
    <t>Odstránenie ornice s vodor. premiestn. na hromady, so zložením na vzdialenosť do 100 m a do 100 m3</t>
  </si>
  <si>
    <t>Vonkajšia omietka stien tenkovrstvová, minerálna samočistiaca, NanoporTop, škrabaná, hr. 2 mm</t>
  </si>
  <si>
    <t>Vonkajšia omietka stien mozaiková, ručné miešanie a nanášanie, Mozaiková omietka</t>
  </si>
  <si>
    <t>Doteplenie konštrukcie hr. 50 mm, systém XPS, lepený rámovo s prikotvením</t>
  </si>
  <si>
    <t>Doteplenie konštrukcie hr. 120 mm, systém XPS, lepený rámovo s prikotvením</t>
  </si>
  <si>
    <t>Kontaktný zatepľovací systém hr. 120 mm MINERAL, skrutkovacie kotvy</t>
  </si>
  <si>
    <t>Kontaktný zatepľovací systém ostenia hr. 30 mm MINERAL</t>
  </si>
  <si>
    <t>Vonkajšia omietka podhľadov  a stien vápennocementová jadrová ( hrubá ), hr. 10 mm vyrovnávacia</t>
  </si>
  <si>
    <t>Vybúranie otvoru v murive tehl. plochy do 0,09 m2 hr. do 450 mm,  -0,08000 t</t>
  </si>
  <si>
    <t>Demolácia budov postupným rozoberaním, z tehál, kameňa a pod. s podielom konštrukcií do 25%,  -0,45000 t</t>
  </si>
  <si>
    <t>Nopová HDPE fólia, výška nopu 8 mm, proti zemnej vlhkosti s radónovou ochranou, pre spodnú stavbu</t>
  </si>
  <si>
    <t>Demontáž latovania striech so sklonom do 60 st., pri osovej vzdialenosti lát do 0, 22 m,  -0.00700 t</t>
  </si>
  <si>
    <t>Demontáž odkvapov  bez podkladového plechu  -0,00320 t</t>
  </si>
  <si>
    <t>Demontáž žľabov pododkvap. štvorhranných rovných, oblúkových, do 30° rš 250 a 330 mm,  -0,00347 t</t>
  </si>
  <si>
    <t>Demontáž oplechovania parapetov rš od 100 do 330 mm,  -0,00135 t</t>
  </si>
  <si>
    <t>Demontáž odpadových rúr kruhových, -0,00356 t</t>
  </si>
  <si>
    <t>Paropriepustná fólia pod strešnú krytinu, kontaktná - 100g/m2</t>
  </si>
  <si>
    <t>Demontáž dverného krídla, - prahu dverí jednokrídlových,  -0,00100 t</t>
  </si>
  <si>
    <t>Krytina strešná plechová</t>
  </si>
  <si>
    <t>Demontáž krytín striech z plechov skrutkovaných,  -0,00700 t</t>
  </si>
  <si>
    <t>Nátery klamp.konštr.syntet. na vzduchu schnúce základným náterom - 70 µm</t>
  </si>
  <si>
    <t>Nátery klamp. konštr. syntet. na vzduchu schnúce dvojnás. reakt. farbou - 105 µm</t>
  </si>
  <si>
    <t>3 Ústredné vykurovanie</t>
  </si>
  <si>
    <t>Rúra kanalizačná PVC-U gravitačná, hladká SN4 - KG, ML - viacvrstvová, DN 160, dĺ. 5 m</t>
  </si>
  <si>
    <t>SO 02 Bytový dom "B" - 8 bj - prestavba</t>
  </si>
  <si>
    <t xml:space="preserve">Vonkajšia omietka stien mozaiková, ručné miešanie a nanášanie,  Mozaiková omietka </t>
  </si>
  <si>
    <t>Demontáž dverí drevených vchodových, 1 bm obvodu - 0,012 t</t>
  </si>
  <si>
    <t>Montáž dverí vchodových, 1 m obvodu dverí</t>
  </si>
  <si>
    <t>Dvere vstupné 2,07x1</t>
  </si>
  <si>
    <t>Demontáž akejkoľvek striešky zo steny nad vchodové dvere         -0,0019 t</t>
  </si>
  <si>
    <t xml:space="preserve">Časť: </t>
  </si>
  <si>
    <t>Rohový hliníkový profil s integrovanou tkaninou - 100x100</t>
  </si>
  <si>
    <t>VÝKAZ VÝMER</t>
  </si>
  <si>
    <t xml:space="preserve">VÝKAZ VÝMER   REKAPITULÁCIA </t>
  </si>
  <si>
    <t>VÝKAZ VÝMER   REKAPITULÁCIA</t>
  </si>
  <si>
    <t xml:space="preserve">VÝKAZ VÝMER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</si>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</sst>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#,##0.00000"/>
    <numFmt numFmtId="166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b/>
      <sz val="14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2"/>
      <color rgb="FF969696"/>
      <name val="Arial CE"/>
      <family val="2"/>
    </font>
    <font>
      <sz val="14"/>
      <name val="Arial CE"/>
    </font>
    <font>
      <sz val="12"/>
      <name val="Arial CE"/>
      <charset val="238"/>
    </font>
    <font>
      <b/>
      <sz val="12"/>
      <color rgb="FF003366"/>
      <name val="Arial CE"/>
    </font>
    <font>
      <b/>
      <sz val="12"/>
      <name val="Arial CE"/>
      <charset val="238"/>
    </font>
    <font>
      <b/>
      <sz val="12"/>
      <color rgb="FF969696"/>
      <name val="Arial CE"/>
      <charset val="238"/>
    </font>
    <font>
      <sz val="11"/>
      <name val="Arial CE"/>
      <family val="2"/>
    </font>
    <font>
      <b/>
      <sz val="11"/>
      <name val="Arial CE"/>
      <family val="2"/>
    </font>
    <font>
      <u/>
      <sz val="11"/>
      <color theme="10"/>
      <name val="Calibri"/>
      <family val="2"/>
      <charset val="238"/>
      <scheme val="minor"/>
    </font>
    <font>
      <sz val="18"/>
      <color theme="10"/>
      <name val="Wingdings 2"/>
      <family val="1"/>
      <charset val="2"/>
    </font>
    <font>
      <b/>
      <sz val="14"/>
      <name val="Arial CE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2D2"/>
      </patternFill>
    </fill>
  </fills>
  <borders count="15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3">
    <xf numFmtId="0" fontId="0" fillId="0" borderId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8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vertical="center"/>
    </xf>
    <xf numFmtId="4" fontId="10" fillId="0" borderId="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18" fillId="0" borderId="0" xfId="0" applyNumberFormat="1" applyFont="1" applyBorder="1" applyAlignment="1">
      <alignment vertical="center"/>
    </xf>
    <xf numFmtId="165" fontId="18" fillId="0" borderId="0" xfId="0" applyNumberFormat="1" applyFont="1" applyBorder="1" applyAlignment="1">
      <alignment vertical="center"/>
    </xf>
    <xf numFmtId="4" fontId="18" fillId="0" borderId="8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165" fontId="1" fillId="0" borderId="12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6" fontId="6" fillId="0" borderId="0" xfId="0" applyNumberFormat="1" applyFont="1" applyAlignment="1"/>
    <xf numFmtId="0" fontId="8" fillId="0" borderId="0" xfId="0" applyFont="1" applyBorder="1" applyAlignment="1"/>
    <xf numFmtId="165" fontId="8" fillId="0" borderId="0" xfId="0" applyNumberFormat="1" applyFont="1" applyBorder="1" applyAlignment="1"/>
    <xf numFmtId="165" fontId="8" fillId="0" borderId="8" xfId="0" applyNumberFormat="1" applyFont="1" applyBorder="1" applyAlignment="1"/>
    <xf numFmtId="0" fontId="8" fillId="0" borderId="0" xfId="0" applyFont="1" applyAlignment="1">
      <alignment horizontal="center"/>
    </xf>
    <xf numFmtId="166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6" fontId="7" fillId="0" borderId="0" xfId="0" applyNumberFormat="1" applyFont="1" applyAlignment="1"/>
    <xf numFmtId="0" fontId="12" fillId="0" borderId="14" xfId="0" applyFont="1" applyBorder="1" applyAlignment="1" applyProtection="1">
      <alignment horizontal="center" vertical="center"/>
      <protection locked="0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166" fontId="12" fillId="0" borderId="14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>
      <alignment horizontal="center" vertical="center"/>
    </xf>
    <xf numFmtId="165" fontId="13" fillId="0" borderId="0" xfId="0" applyNumberFormat="1" applyFont="1" applyBorder="1" applyAlignment="1">
      <alignment vertical="center"/>
    </xf>
    <xf numFmtId="165" fontId="13" fillId="0" borderId="8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21" fillId="0" borderId="14" xfId="0" applyFont="1" applyBorder="1" applyAlignment="1" applyProtection="1">
      <alignment horizontal="center" vertical="center"/>
      <protection locked="0"/>
    </xf>
    <xf numFmtId="49" fontId="21" fillId="0" borderId="14" xfId="0" applyNumberFormat="1" applyFont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166" fontId="21" fillId="0" borderId="14" xfId="0" applyNumberFormat="1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65" fontId="13" fillId="0" borderId="12" xfId="0" applyNumberFormat="1" applyFont="1" applyBorder="1" applyAlignment="1">
      <alignment vertical="center"/>
    </xf>
    <xf numFmtId="165" fontId="13" fillId="0" borderId="13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4" fillId="0" borderId="0" xfId="0" applyFont="1"/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/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14" fontId="24" fillId="0" borderId="0" xfId="0" applyNumberFormat="1" applyFont="1" applyAlignment="1">
      <alignment horizontal="left" vertical="center"/>
    </xf>
    <xf numFmtId="0" fontId="31" fillId="0" borderId="0" xfId="0" applyFont="1" applyAlignment="1">
      <alignment vertical="center"/>
    </xf>
    <xf numFmtId="0" fontId="33" fillId="0" borderId="0" xfId="0" applyFont="1" applyAlignment="1"/>
    <xf numFmtId="0" fontId="33" fillId="0" borderId="0" xfId="0" applyFont="1" applyAlignment="1">
      <alignment horizontal="left"/>
    </xf>
    <xf numFmtId="0" fontId="34" fillId="0" borderId="0" xfId="0" applyFont="1" applyAlignment="1"/>
    <xf numFmtId="4" fontId="18" fillId="0" borderId="12" xfId="0" applyNumberFormat="1" applyFont="1" applyBorder="1" applyAlignment="1">
      <alignment vertical="center"/>
    </xf>
    <xf numFmtId="165" fontId="18" fillId="0" borderId="12" xfId="0" applyNumberFormat="1" applyFont="1" applyBorder="1" applyAlignment="1">
      <alignment vertical="center"/>
    </xf>
    <xf numFmtId="4" fontId="18" fillId="0" borderId="13" xfId="0" applyNumberFormat="1" applyFont="1" applyBorder="1" applyAlignment="1">
      <alignment vertical="center"/>
    </xf>
    <xf numFmtId="0" fontId="37" fillId="0" borderId="0" xfId="0" applyFont="1"/>
    <xf numFmtId="0" fontId="37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164" fontId="24" fillId="0" borderId="0" xfId="0" applyNumberFormat="1" applyFont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38" fillId="0" borderId="0" xfId="0" applyFont="1"/>
    <xf numFmtId="0" fontId="29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166" fontId="8" fillId="0" borderId="0" xfId="0" applyNumberFormat="1" applyFont="1" applyAlignment="1"/>
    <xf numFmtId="4" fontId="5" fillId="0" borderId="0" xfId="0" applyNumberFormat="1" applyFont="1" applyAlignment="1">
      <alignment vertical="center"/>
    </xf>
    <xf numFmtId="164" fontId="28" fillId="0" borderId="0" xfId="0" applyNumberFormat="1" applyFont="1" applyAlignment="1">
      <alignment horizontal="left" vertical="center"/>
    </xf>
    <xf numFmtId="164" fontId="15" fillId="0" borderId="0" xfId="0" applyNumberFormat="1" applyFont="1" applyAlignment="1">
      <alignment horizontal="left" vertical="center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21" fillId="0" borderId="9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31" fillId="0" borderId="0" xfId="0" applyFont="1" applyBorder="1"/>
    <xf numFmtId="0" fontId="24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6" fillId="0" borderId="0" xfId="2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9" fillId="0" borderId="0" xfId="1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3" fillId="0" borderId="0" xfId="0" applyFont="1" applyBorder="1" applyAlignment="1"/>
    <xf numFmtId="0" fontId="30" fillId="0" borderId="0" xfId="0" applyFont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164" fontId="33" fillId="0" borderId="0" xfId="0" applyNumberFormat="1" applyFont="1" applyAlignment="1">
      <alignment horizontal="left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2" fillId="2" borderId="2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4" fontId="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 wrapText="1"/>
    </xf>
    <xf numFmtId="4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/>
    </xf>
    <xf numFmtId="4" fontId="14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vertical="center"/>
    </xf>
  </cellXfs>
  <cellStyles count="3">
    <cellStyle name="Hypertextové prepojenie" xfId="1" builtinId="8"/>
    <cellStyle name="Hypertextové prepojenie 2" xfId="2" xr:uid="{00000000-0005-0000-0000-000001000000}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Skvalitnenie%20b&#253;vania%20pre%20obyvate&#318;ov%20z%20MRK%20v%20obci%20&#270;urko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%20Skvalitnenie%20b&#253;vania%20pre%20obyvate&#318;ov%20z%20MRK%20v%20obci%20&#270;urk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objektu 01"/>
      <sheetName val="1 Stavebné práce"/>
      <sheetName val="2 - Plynofikácia"/>
      <sheetName val="3 - Ústredné vykurovanie"/>
      <sheetName val="4 - Dažďová kanalizácia"/>
    </sheetNames>
    <sheetDataSet>
      <sheetData sheetId="0"/>
      <sheetData sheetId="1">
        <row r="26">
          <cell r="J26">
            <v>76401.02</v>
          </cell>
        </row>
        <row r="29">
          <cell r="F29">
            <v>0</v>
          </cell>
          <cell r="J29">
            <v>0</v>
          </cell>
        </row>
        <row r="30">
          <cell r="F30">
            <v>76401.02</v>
          </cell>
          <cell r="J30">
            <v>15280.2</v>
          </cell>
        </row>
        <row r="31">
          <cell r="F31">
            <v>0</v>
          </cell>
          <cell r="J31">
            <v>0</v>
          </cell>
        </row>
        <row r="32">
          <cell r="F32">
            <v>0</v>
          </cell>
          <cell r="J32">
            <v>0</v>
          </cell>
        </row>
        <row r="33">
          <cell r="F33">
            <v>0</v>
          </cell>
        </row>
        <row r="127">
          <cell r="P127">
            <v>1375.5566030199998</v>
          </cell>
        </row>
      </sheetData>
      <sheetData sheetId="2">
        <row r="26">
          <cell r="J26">
            <v>4970.79</v>
          </cell>
        </row>
        <row r="29">
          <cell r="F29">
            <v>0</v>
          </cell>
          <cell r="J29">
            <v>0</v>
          </cell>
        </row>
        <row r="30">
          <cell r="F30">
            <v>4970.79</v>
          </cell>
          <cell r="J30">
            <v>994.16</v>
          </cell>
        </row>
        <row r="31">
          <cell r="F31">
            <v>0</v>
          </cell>
          <cell r="J31">
            <v>0</v>
          </cell>
        </row>
        <row r="32">
          <cell r="F32">
            <v>0</v>
          </cell>
          <cell r="J32">
            <v>0</v>
          </cell>
        </row>
        <row r="33">
          <cell r="F33">
            <v>0</v>
          </cell>
        </row>
        <row r="117">
          <cell r="P117">
            <v>81.51437</v>
          </cell>
        </row>
      </sheetData>
      <sheetData sheetId="3">
        <row r="24">
          <cell r="J24">
            <v>26217.84</v>
          </cell>
        </row>
        <row r="27">
          <cell r="F27">
            <v>0</v>
          </cell>
          <cell r="J27">
            <v>0</v>
          </cell>
        </row>
        <row r="28">
          <cell r="F28">
            <v>26217.84</v>
          </cell>
          <cell r="J28">
            <v>5243.57</v>
          </cell>
        </row>
        <row r="29">
          <cell r="F29">
            <v>0</v>
          </cell>
          <cell r="J29">
            <v>0</v>
          </cell>
        </row>
        <row r="30">
          <cell r="F30">
            <v>0</v>
          </cell>
          <cell r="J30">
            <v>0</v>
          </cell>
        </row>
        <row r="31">
          <cell r="F31">
            <v>0</v>
          </cell>
        </row>
        <row r="105">
          <cell r="P105">
            <v>7.22</v>
          </cell>
        </row>
      </sheetData>
      <sheetData sheetId="4">
        <row r="26">
          <cell r="J26">
            <v>4131.18</v>
          </cell>
        </row>
        <row r="29">
          <cell r="F29">
            <v>0</v>
          </cell>
          <cell r="J29">
            <v>0</v>
          </cell>
        </row>
        <row r="30">
          <cell r="F30">
            <v>4131.18</v>
          </cell>
          <cell r="J30">
            <v>826.24</v>
          </cell>
        </row>
        <row r="31">
          <cell r="F31">
            <v>0</v>
          </cell>
          <cell r="J31">
            <v>0</v>
          </cell>
        </row>
        <row r="32">
          <cell r="F32">
            <v>0</v>
          </cell>
          <cell r="J32">
            <v>0</v>
          </cell>
        </row>
        <row r="33">
          <cell r="F33">
            <v>0</v>
          </cell>
        </row>
        <row r="113">
          <cell r="P113">
            <v>173.90695799999997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SO 01 - Bytový dom B - 8 ..."/>
      <sheetName val="SO 04 - Dažďová kanalizácia"/>
    </sheetNames>
    <sheetDataSet>
      <sheetData sheetId="0"/>
      <sheetData sheetId="1">
        <row r="33">
          <cell r="F33">
            <v>0</v>
          </cell>
          <cell r="J33">
            <v>0</v>
          </cell>
        </row>
        <row r="34">
          <cell r="F34">
            <v>83599.520000000004</v>
          </cell>
          <cell r="J34">
            <v>16719.900000000001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</row>
        <row r="130">
          <cell r="P130">
            <v>1599.3693707800001</v>
          </cell>
        </row>
      </sheetData>
      <sheetData sheetId="2">
        <row r="30">
          <cell r="J30">
            <v>5024.63</v>
          </cell>
        </row>
        <row r="33">
          <cell r="F33">
            <v>0</v>
          </cell>
          <cell r="J33">
            <v>0</v>
          </cell>
        </row>
        <row r="34">
          <cell r="F34">
            <v>5024.63</v>
          </cell>
          <cell r="J34">
            <v>1004.93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</row>
        <row r="123">
          <cell r="P123">
            <v>232.24354199999999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24"/>
  <sheetViews>
    <sheetView showGridLines="0" tabSelected="1" workbookViewId="0">
      <selection activeCell="L5" sqref="L5:AO5"/>
    </sheetView>
  </sheetViews>
  <sheetFormatPr defaultRowHeight="11.25"/>
  <cols>
    <col min="1" max="1" width="8.33203125" style="130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style="130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91" s="130" customFormat="1"/>
    <row r="2" spans="1:91" s="1" customFormat="1" ht="6.9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</row>
    <row r="3" spans="1:91" s="1" customFormat="1" ht="24.95" customHeight="1">
      <c r="A3" s="16"/>
      <c r="B3" s="16"/>
      <c r="C3" s="10" t="s">
        <v>15</v>
      </c>
      <c r="AR3" s="16"/>
    </row>
    <row r="4" spans="1:91" s="2" customFormat="1" ht="14.1" customHeight="1">
      <c r="A4" s="142"/>
      <c r="B4" s="142"/>
      <c r="C4" s="12"/>
      <c r="AR4" s="142"/>
    </row>
    <row r="5" spans="1:91" s="90" customFormat="1" ht="24.95" customHeight="1">
      <c r="A5" s="149"/>
      <c r="B5" s="149"/>
      <c r="C5" s="10" t="s">
        <v>4</v>
      </c>
      <c r="L5" s="158" t="s">
        <v>5</v>
      </c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R5" s="149"/>
    </row>
    <row r="6" spans="1:91" s="1" customFormat="1" ht="14.1" customHeight="1">
      <c r="A6" s="16"/>
      <c r="B6" s="16"/>
      <c r="AR6" s="16"/>
    </row>
    <row r="7" spans="1:91" s="1" customFormat="1" ht="14.1" customHeight="1">
      <c r="A7" s="16"/>
      <c r="B7" s="16"/>
      <c r="C7" s="29" t="s">
        <v>676</v>
      </c>
      <c r="D7" s="98"/>
      <c r="E7" s="98"/>
      <c r="F7" s="98"/>
      <c r="G7" s="98"/>
      <c r="H7" s="98"/>
      <c r="I7" s="98"/>
      <c r="J7" s="98"/>
      <c r="K7" s="98"/>
      <c r="L7" s="100" t="s">
        <v>56</v>
      </c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AI7" s="85" t="s">
        <v>677</v>
      </c>
      <c r="AM7" s="160">
        <v>43533</v>
      </c>
      <c r="AN7" s="160"/>
      <c r="AR7" s="16"/>
    </row>
    <row r="8" spans="1:91" s="1" customFormat="1" ht="14.1" customHeight="1">
      <c r="A8" s="16"/>
      <c r="B8" s="16"/>
      <c r="AR8" s="16"/>
    </row>
    <row r="9" spans="1:91" s="1" customFormat="1" ht="15.2" customHeight="1">
      <c r="A9" s="16"/>
      <c r="B9" s="16"/>
      <c r="C9" s="29" t="s">
        <v>675</v>
      </c>
      <c r="D9" s="98"/>
      <c r="E9" s="98"/>
      <c r="F9" s="98"/>
      <c r="G9" s="98"/>
      <c r="H9" s="98"/>
      <c r="I9" s="98"/>
      <c r="J9" s="98"/>
      <c r="K9" s="98"/>
      <c r="L9" s="98" t="s">
        <v>674</v>
      </c>
      <c r="M9" s="98"/>
      <c r="N9" s="98"/>
      <c r="O9" s="98"/>
      <c r="P9" s="98"/>
      <c r="Q9" s="98"/>
      <c r="R9" s="98"/>
      <c r="AI9" s="12" t="s">
        <v>11</v>
      </c>
      <c r="AM9" s="165"/>
      <c r="AN9" s="166"/>
      <c r="AO9" s="166"/>
      <c r="AP9" s="166"/>
      <c r="AR9" s="16"/>
      <c r="AS9" s="161" t="s">
        <v>16</v>
      </c>
      <c r="AT9" s="162"/>
      <c r="AU9" s="14"/>
      <c r="AV9" s="14"/>
      <c r="AW9" s="14"/>
      <c r="AX9" s="14"/>
      <c r="AY9" s="14"/>
      <c r="AZ9" s="14"/>
      <c r="BA9" s="14"/>
      <c r="BB9" s="14"/>
      <c r="BC9" s="14"/>
      <c r="BD9" s="15"/>
    </row>
    <row r="10" spans="1:91" s="1" customFormat="1" ht="15.2" customHeight="1">
      <c r="A10" s="16"/>
      <c r="B10" s="16"/>
      <c r="C10" s="12" t="s">
        <v>10</v>
      </c>
      <c r="L10" s="2"/>
      <c r="AI10" s="12" t="s">
        <v>12</v>
      </c>
      <c r="AM10" s="165"/>
      <c r="AN10" s="166"/>
      <c r="AO10" s="166"/>
      <c r="AP10" s="166"/>
      <c r="AR10" s="16"/>
      <c r="AS10" s="163"/>
      <c r="AT10" s="164"/>
      <c r="AU10" s="16"/>
      <c r="AV10" s="16"/>
      <c r="AW10" s="16"/>
      <c r="AX10" s="16"/>
      <c r="AY10" s="16"/>
      <c r="AZ10" s="16"/>
      <c r="BA10" s="16"/>
      <c r="BB10" s="16"/>
      <c r="BC10" s="16"/>
      <c r="BD10" s="17"/>
    </row>
    <row r="11" spans="1:91" s="1" customFormat="1" ht="10.9" customHeight="1">
      <c r="A11" s="16"/>
      <c r="B11" s="16"/>
      <c r="AR11" s="16"/>
      <c r="AS11" s="163"/>
      <c r="AT11" s="164"/>
      <c r="AU11" s="16"/>
      <c r="AV11" s="16"/>
      <c r="AW11" s="16"/>
      <c r="AX11" s="16"/>
      <c r="AY11" s="16"/>
      <c r="AZ11" s="16"/>
      <c r="BA11" s="16"/>
      <c r="BB11" s="16"/>
      <c r="BC11" s="16"/>
      <c r="BD11" s="17"/>
    </row>
    <row r="12" spans="1:91" s="1" customFormat="1" ht="29.25" customHeight="1">
      <c r="A12" s="16"/>
      <c r="B12" s="16"/>
      <c r="C12" s="155" t="s">
        <v>17</v>
      </c>
      <c r="D12" s="156"/>
      <c r="E12" s="156"/>
      <c r="F12" s="156"/>
      <c r="G12" s="156"/>
      <c r="H12" s="18"/>
      <c r="I12" s="172" t="s">
        <v>18</v>
      </c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71" t="s">
        <v>19</v>
      </c>
      <c r="AH12" s="156"/>
      <c r="AI12" s="156"/>
      <c r="AJ12" s="156"/>
      <c r="AK12" s="156"/>
      <c r="AL12" s="156"/>
      <c r="AM12" s="156"/>
      <c r="AN12" s="172" t="s">
        <v>20</v>
      </c>
      <c r="AO12" s="156"/>
      <c r="AP12" s="173"/>
      <c r="AQ12" s="19" t="s">
        <v>21</v>
      </c>
      <c r="AR12" s="16"/>
      <c r="AS12" s="20" t="s">
        <v>22</v>
      </c>
      <c r="AT12" s="20" t="s">
        <v>23</v>
      </c>
      <c r="AU12" s="20" t="s">
        <v>24</v>
      </c>
      <c r="AV12" s="20" t="s">
        <v>25</v>
      </c>
      <c r="AW12" s="20" t="s">
        <v>26</v>
      </c>
      <c r="AX12" s="20" t="s">
        <v>27</v>
      </c>
      <c r="AY12" s="20" t="s">
        <v>28</v>
      </c>
      <c r="AZ12" s="20" t="s">
        <v>29</v>
      </c>
      <c r="BA12" s="20" t="s">
        <v>30</v>
      </c>
      <c r="BB12" s="20" t="s">
        <v>31</v>
      </c>
      <c r="BC12" s="20" t="s">
        <v>32</v>
      </c>
      <c r="BD12" s="21" t="s">
        <v>33</v>
      </c>
    </row>
    <row r="13" spans="1:91" s="1" customFormat="1" ht="10.9" customHeight="1">
      <c r="A13" s="16"/>
      <c r="B13" s="16"/>
      <c r="AR13" s="16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5"/>
    </row>
    <row r="14" spans="1:91" s="98" customFormat="1" ht="27" customHeight="1">
      <c r="A14" s="150"/>
      <c r="B14" s="150"/>
      <c r="C14" s="101"/>
      <c r="D14" s="154" t="s">
        <v>42</v>
      </c>
      <c r="E14" s="154"/>
      <c r="F14" s="154"/>
      <c r="G14" s="154"/>
      <c r="H14" s="154"/>
      <c r="I14" s="5"/>
      <c r="J14" s="154" t="s">
        <v>686</v>
      </c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67"/>
      <c r="AH14" s="168"/>
      <c r="AI14" s="168"/>
      <c r="AJ14" s="168"/>
      <c r="AK14" s="168"/>
      <c r="AL14" s="168"/>
      <c r="AM14" s="168"/>
      <c r="AN14" s="174"/>
      <c r="AO14" s="168"/>
      <c r="AP14" s="168"/>
      <c r="AQ14" s="24" t="s">
        <v>39</v>
      </c>
      <c r="AR14" s="150"/>
      <c r="AS14" s="25">
        <f>ROUND(SUM(AS15:AS18),2)</f>
        <v>0</v>
      </c>
      <c r="AT14" s="25" t="e">
        <f t="shared" ref="AT14:AT21" si="0">ROUND(SUM(AV14:AW14),2)</f>
        <v>#REF!</v>
      </c>
      <c r="AU14" s="26" t="e">
        <f>ROUND(SUM(AU15:AU18),5)</f>
        <v>#REF!</v>
      </c>
      <c r="AV14" s="25" t="e">
        <f>ROUND(AZ14*#REF!,2)</f>
        <v>#REF!</v>
      </c>
      <c r="AW14" s="25" t="e">
        <f>ROUND(BA14*#REF!,2)</f>
        <v>#REF!</v>
      </c>
      <c r="AX14" s="25" t="e">
        <f>ROUND(BB14*#REF!,2)</f>
        <v>#REF!</v>
      </c>
      <c r="AY14" s="25" t="e">
        <f>ROUND(BC14*#REF!,2)</f>
        <v>#REF!</v>
      </c>
      <c r="AZ14" s="25" t="e">
        <f>ROUND(SUM(AZ15:AZ18),2)</f>
        <v>#REF!</v>
      </c>
      <c r="BA14" s="25" t="e">
        <f>ROUND(SUM(BA15:BA18),2)</f>
        <v>#REF!</v>
      </c>
      <c r="BB14" s="25" t="e">
        <f>ROUND(SUM(BB15:BB18),2)</f>
        <v>#REF!</v>
      </c>
      <c r="BC14" s="25" t="e">
        <f>ROUND(SUM(BC15:BC18),2)</f>
        <v>#REF!</v>
      </c>
      <c r="BD14" s="27" t="e">
        <f>ROUND(SUM(BD15:BD18),2)</f>
        <v>#REF!</v>
      </c>
      <c r="BS14" s="29" t="s">
        <v>34</v>
      </c>
      <c r="BT14" s="29" t="s">
        <v>40</v>
      </c>
      <c r="BU14" s="29" t="s">
        <v>36</v>
      </c>
      <c r="BV14" s="29" t="s">
        <v>37</v>
      </c>
      <c r="BW14" s="29" t="s">
        <v>41</v>
      </c>
      <c r="BX14" s="29" t="s">
        <v>1</v>
      </c>
      <c r="CL14" s="29" t="s">
        <v>0</v>
      </c>
      <c r="CM14" s="29" t="s">
        <v>35</v>
      </c>
    </row>
    <row r="15" spans="1:91" s="2" customFormat="1" ht="16.5" customHeight="1">
      <c r="A15" s="151"/>
      <c r="B15" s="142"/>
      <c r="C15" s="6"/>
      <c r="D15" s="6"/>
      <c r="E15" s="157"/>
      <c r="F15" s="157"/>
      <c r="G15" s="157"/>
      <c r="H15" s="157"/>
      <c r="I15" s="157"/>
      <c r="J15" s="6"/>
      <c r="K15" s="157" t="s">
        <v>678</v>
      </c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69"/>
      <c r="AH15" s="170"/>
      <c r="AI15" s="170"/>
      <c r="AJ15" s="170"/>
      <c r="AK15" s="170"/>
      <c r="AL15" s="170"/>
      <c r="AM15" s="170"/>
      <c r="AN15" s="169"/>
      <c r="AO15" s="170"/>
      <c r="AP15" s="170"/>
      <c r="AQ15" s="37" t="s">
        <v>43</v>
      </c>
      <c r="AR15" s="142"/>
      <c r="AS15" s="38">
        <v>0</v>
      </c>
      <c r="AT15" s="38" t="e">
        <f t="shared" si="0"/>
        <v>#REF!</v>
      </c>
      <c r="AU15" s="39" t="e">
        <f>'011 Stavebné práce'!#REF!</f>
        <v>#REF!</v>
      </c>
      <c r="AV15" s="38" t="e">
        <f>'011 Stavebné práce'!#REF!</f>
        <v>#REF!</v>
      </c>
      <c r="AW15" s="38" t="e">
        <f>'011 Stavebné práce'!#REF!</f>
        <v>#REF!</v>
      </c>
      <c r="AX15" s="38" t="e">
        <f>'011 Stavebné práce'!#REF!</f>
        <v>#REF!</v>
      </c>
      <c r="AY15" s="38" t="e">
        <f>'011 Stavebné práce'!#REF!</f>
        <v>#REF!</v>
      </c>
      <c r="AZ15" s="38" t="e">
        <f>'011 Stavebné práce'!#REF!</f>
        <v>#REF!</v>
      </c>
      <c r="BA15" s="38" t="e">
        <f>'011 Stavebné práce'!#REF!</f>
        <v>#REF!</v>
      </c>
      <c r="BB15" s="38" t="e">
        <f>'011 Stavebné práce'!#REF!</f>
        <v>#REF!</v>
      </c>
      <c r="BC15" s="38" t="e">
        <f>'011 Stavebné práce'!#REF!</f>
        <v>#REF!</v>
      </c>
      <c r="BD15" s="40" t="e">
        <f>'011 Stavebné práce'!#REF!</f>
        <v>#REF!</v>
      </c>
      <c r="BT15" s="11" t="s">
        <v>44</v>
      </c>
      <c r="BV15" s="11" t="s">
        <v>37</v>
      </c>
      <c r="BW15" s="11" t="s">
        <v>45</v>
      </c>
      <c r="BX15" s="11" t="s">
        <v>41</v>
      </c>
      <c r="CL15" s="11" t="s">
        <v>0</v>
      </c>
    </row>
    <row r="16" spans="1:91" s="2" customFormat="1" ht="16.5" customHeight="1">
      <c r="A16" s="151"/>
      <c r="B16" s="142"/>
      <c r="C16" s="6"/>
      <c r="D16" s="6"/>
      <c r="E16" s="157"/>
      <c r="F16" s="157"/>
      <c r="G16" s="157"/>
      <c r="H16" s="157"/>
      <c r="I16" s="157"/>
      <c r="J16" s="6"/>
      <c r="K16" s="157" t="s">
        <v>679</v>
      </c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69"/>
      <c r="AH16" s="170"/>
      <c r="AI16" s="170"/>
      <c r="AJ16" s="170"/>
      <c r="AK16" s="170"/>
      <c r="AL16" s="170"/>
      <c r="AM16" s="170"/>
      <c r="AN16" s="169"/>
      <c r="AO16" s="170"/>
      <c r="AP16" s="170"/>
      <c r="AQ16" s="37" t="s">
        <v>43</v>
      </c>
      <c r="AR16" s="142"/>
      <c r="AS16" s="38">
        <v>0</v>
      </c>
      <c r="AT16" s="38" t="e">
        <f t="shared" si="0"/>
        <v>#REF!</v>
      </c>
      <c r="AU16" s="39" t="e">
        <f>'012 Plynofikácia'!#REF!</f>
        <v>#REF!</v>
      </c>
      <c r="AV16" s="38" t="e">
        <f>'012 Plynofikácia'!#REF!</f>
        <v>#REF!</v>
      </c>
      <c r="AW16" s="38" t="e">
        <f>'012 Plynofikácia'!#REF!</f>
        <v>#REF!</v>
      </c>
      <c r="AX16" s="38" t="e">
        <f>'012 Plynofikácia'!#REF!</f>
        <v>#REF!</v>
      </c>
      <c r="AY16" s="38" t="e">
        <f>'012 Plynofikácia'!#REF!</f>
        <v>#REF!</v>
      </c>
      <c r="AZ16" s="38" t="e">
        <f>'012 Plynofikácia'!#REF!</f>
        <v>#REF!</v>
      </c>
      <c r="BA16" s="38" t="e">
        <f>'012 Plynofikácia'!#REF!</f>
        <v>#REF!</v>
      </c>
      <c r="BB16" s="38" t="e">
        <f>'012 Plynofikácia'!#REF!</f>
        <v>#REF!</v>
      </c>
      <c r="BC16" s="38" t="e">
        <f>'012 Plynofikácia'!#REF!</f>
        <v>#REF!</v>
      </c>
      <c r="BD16" s="40" t="e">
        <f>'012 Plynofikácia'!#REF!</f>
        <v>#REF!</v>
      </c>
      <c r="BT16" s="11" t="s">
        <v>44</v>
      </c>
      <c r="BV16" s="11" t="s">
        <v>37</v>
      </c>
      <c r="BW16" s="11" t="s">
        <v>48</v>
      </c>
      <c r="BX16" s="11" t="s">
        <v>41</v>
      </c>
      <c r="CL16" s="11" t="s">
        <v>0</v>
      </c>
    </row>
    <row r="17" spans="1:91" s="2" customFormat="1" ht="16.5" customHeight="1">
      <c r="A17" s="151"/>
      <c r="B17" s="142"/>
      <c r="C17" s="6"/>
      <c r="D17" s="6"/>
      <c r="E17" s="157"/>
      <c r="F17" s="157"/>
      <c r="G17" s="157"/>
      <c r="H17" s="157"/>
      <c r="I17" s="157"/>
      <c r="J17" s="6"/>
      <c r="K17" s="157" t="s">
        <v>680</v>
      </c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69"/>
      <c r="AH17" s="170"/>
      <c r="AI17" s="170"/>
      <c r="AJ17" s="170"/>
      <c r="AK17" s="170"/>
      <c r="AL17" s="170"/>
      <c r="AM17" s="170"/>
      <c r="AN17" s="169"/>
      <c r="AO17" s="170"/>
      <c r="AP17" s="170"/>
      <c r="AQ17" s="37" t="s">
        <v>43</v>
      </c>
      <c r="AR17" s="142"/>
      <c r="AS17" s="38">
        <v>0</v>
      </c>
      <c r="AT17" s="38" t="e">
        <f t="shared" si="0"/>
        <v>#REF!</v>
      </c>
      <c r="AU17" s="39" t="e">
        <f>'013 Ústredné vykurovanie'!#REF!</f>
        <v>#REF!</v>
      </c>
      <c r="AV17" s="38" t="e">
        <f>'013 Ústredné vykurovanie'!#REF!</f>
        <v>#REF!</v>
      </c>
      <c r="AW17" s="38" t="e">
        <f>'013 Ústredné vykurovanie'!#REF!</f>
        <v>#REF!</v>
      </c>
      <c r="AX17" s="38" t="e">
        <f>'013 Ústredné vykurovanie'!#REF!</f>
        <v>#REF!</v>
      </c>
      <c r="AY17" s="38" t="e">
        <f>'013 Ústredné vykurovanie'!#REF!</f>
        <v>#REF!</v>
      </c>
      <c r="AZ17" s="38" t="e">
        <f>'013 Ústredné vykurovanie'!#REF!</f>
        <v>#REF!</v>
      </c>
      <c r="BA17" s="38" t="e">
        <f>'013 Ústredné vykurovanie'!#REF!</f>
        <v>#REF!</v>
      </c>
      <c r="BB17" s="38" t="e">
        <f>'013 Ústredné vykurovanie'!#REF!</f>
        <v>#REF!</v>
      </c>
      <c r="BC17" s="38" t="e">
        <f>'013 Ústredné vykurovanie'!#REF!</f>
        <v>#REF!</v>
      </c>
      <c r="BD17" s="40" t="e">
        <f>'013 Ústredné vykurovanie'!#REF!</f>
        <v>#REF!</v>
      </c>
      <c r="BT17" s="11" t="s">
        <v>44</v>
      </c>
      <c r="BV17" s="11" t="s">
        <v>37</v>
      </c>
      <c r="BW17" s="11" t="s">
        <v>50</v>
      </c>
      <c r="BX17" s="11" t="s">
        <v>41</v>
      </c>
      <c r="CL17" s="11" t="s">
        <v>0</v>
      </c>
    </row>
    <row r="18" spans="1:91" s="2" customFormat="1" ht="16.5" customHeight="1">
      <c r="A18" s="151"/>
      <c r="B18" s="142"/>
      <c r="C18" s="6"/>
      <c r="D18" s="6"/>
      <c r="E18" s="157"/>
      <c r="F18" s="157"/>
      <c r="G18" s="157"/>
      <c r="H18" s="157"/>
      <c r="I18" s="157"/>
      <c r="J18" s="6"/>
      <c r="K18" s="157" t="s">
        <v>681</v>
      </c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69"/>
      <c r="AH18" s="170"/>
      <c r="AI18" s="170"/>
      <c r="AJ18" s="170"/>
      <c r="AK18" s="170"/>
      <c r="AL18" s="170"/>
      <c r="AM18" s="170"/>
      <c r="AN18" s="169"/>
      <c r="AO18" s="170"/>
      <c r="AP18" s="170"/>
      <c r="AQ18" s="37" t="s">
        <v>43</v>
      </c>
      <c r="AR18" s="142"/>
      <c r="AS18" s="38">
        <v>0</v>
      </c>
      <c r="AT18" s="38" t="e">
        <f t="shared" si="0"/>
        <v>#REF!</v>
      </c>
      <c r="AU18" s="39" t="e">
        <f>'014 Dažďová kanalizácia'!#REF!</f>
        <v>#REF!</v>
      </c>
      <c r="AV18" s="38" t="e">
        <f>'014 Dažďová kanalizácia'!#REF!</f>
        <v>#REF!</v>
      </c>
      <c r="AW18" s="38" t="e">
        <f>'014 Dažďová kanalizácia'!#REF!</f>
        <v>#REF!</v>
      </c>
      <c r="AX18" s="38" t="e">
        <f>'014 Dažďová kanalizácia'!#REF!</f>
        <v>#REF!</v>
      </c>
      <c r="AY18" s="38" t="e">
        <f>'014 Dažďová kanalizácia'!#REF!</f>
        <v>#REF!</v>
      </c>
      <c r="AZ18" s="38" t="e">
        <f>'014 Dažďová kanalizácia'!#REF!</f>
        <v>#REF!</v>
      </c>
      <c r="BA18" s="38" t="e">
        <f>'014 Dažďová kanalizácia'!#REF!</f>
        <v>#REF!</v>
      </c>
      <c r="BB18" s="38" t="e">
        <f>'014 Dažďová kanalizácia'!#REF!</f>
        <v>#REF!</v>
      </c>
      <c r="BC18" s="38" t="e">
        <f>'014 Dažďová kanalizácia'!#REF!</f>
        <v>#REF!</v>
      </c>
      <c r="BD18" s="40" t="e">
        <f>'014 Dažďová kanalizácia'!#REF!</f>
        <v>#REF!</v>
      </c>
      <c r="BT18" s="11" t="s">
        <v>44</v>
      </c>
      <c r="BV18" s="11" t="s">
        <v>37</v>
      </c>
      <c r="BW18" s="11" t="s">
        <v>52</v>
      </c>
      <c r="BX18" s="11" t="s">
        <v>41</v>
      </c>
      <c r="CL18" s="11" t="s">
        <v>0</v>
      </c>
    </row>
    <row r="19" spans="1:91" s="4" customFormat="1" ht="27" customHeight="1">
      <c r="A19" s="147"/>
      <c r="B19" s="147"/>
      <c r="C19" s="30"/>
      <c r="D19" s="154" t="s">
        <v>46</v>
      </c>
      <c r="E19" s="154"/>
      <c r="F19" s="154"/>
      <c r="G19" s="154"/>
      <c r="H19" s="154"/>
      <c r="I19" s="31"/>
      <c r="J19" s="154" t="s">
        <v>687</v>
      </c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67"/>
      <c r="AH19" s="168"/>
      <c r="AI19" s="168"/>
      <c r="AJ19" s="168"/>
      <c r="AK19" s="168"/>
      <c r="AL19" s="168"/>
      <c r="AM19" s="168"/>
      <c r="AN19" s="174"/>
      <c r="AO19" s="168"/>
      <c r="AP19" s="168"/>
      <c r="AQ19" s="32" t="s">
        <v>39</v>
      </c>
      <c r="AR19" s="147"/>
      <c r="AS19" s="33">
        <f>ROUND(SUM(AS20:AS21),2)</f>
        <v>0</v>
      </c>
      <c r="AT19" s="33" t="e">
        <f t="shared" si="0"/>
        <v>#REF!</v>
      </c>
      <c r="AU19" s="34" t="e">
        <f>ROUND(SUM(AU20:AU21),5)</f>
        <v>#REF!</v>
      </c>
      <c r="AV19" s="33" t="e">
        <f>ROUND(AZ19*#REF!,2)</f>
        <v>#REF!</v>
      </c>
      <c r="AW19" s="33" t="e">
        <f>ROUND(BA19*#REF!,2)</f>
        <v>#REF!</v>
      </c>
      <c r="AX19" s="33" t="e">
        <f>ROUND(BB19*#REF!,2)</f>
        <v>#REF!</v>
      </c>
      <c r="AY19" s="33" t="e">
        <f>ROUND(BC19*#REF!,2)</f>
        <v>#REF!</v>
      </c>
      <c r="AZ19" s="33" t="e">
        <f>ROUND(SUM(AZ20:AZ21),2)</f>
        <v>#REF!</v>
      </c>
      <c r="BA19" s="33" t="e">
        <f>ROUND(SUM(BA20:BA21),2)</f>
        <v>#REF!</v>
      </c>
      <c r="BB19" s="33" t="e">
        <f>ROUND(SUM(BB20:BB21),2)</f>
        <v>#REF!</v>
      </c>
      <c r="BC19" s="33" t="e">
        <f>ROUND(SUM(BC20:BC21),2)</f>
        <v>#REF!</v>
      </c>
      <c r="BD19" s="35" t="e">
        <f>ROUND(SUM(BD20:BD21),2)</f>
        <v>#REF!</v>
      </c>
      <c r="BS19" s="36" t="s">
        <v>34</v>
      </c>
      <c r="BT19" s="36" t="s">
        <v>40</v>
      </c>
      <c r="BU19" s="36" t="s">
        <v>36</v>
      </c>
      <c r="BV19" s="36" t="s">
        <v>37</v>
      </c>
      <c r="BW19" s="36" t="s">
        <v>53</v>
      </c>
      <c r="BX19" s="36" t="s">
        <v>1</v>
      </c>
      <c r="CL19" s="36" t="s">
        <v>0</v>
      </c>
      <c r="CM19" s="36" t="s">
        <v>35</v>
      </c>
    </row>
    <row r="20" spans="1:91" s="2" customFormat="1" ht="16.5" customHeight="1">
      <c r="A20" s="151"/>
      <c r="B20" s="142"/>
      <c r="C20" s="6"/>
      <c r="D20" s="6"/>
      <c r="E20" s="157"/>
      <c r="F20" s="157"/>
      <c r="G20" s="157"/>
      <c r="H20" s="157"/>
      <c r="I20" s="157"/>
      <c r="J20" s="6"/>
      <c r="K20" s="157" t="s">
        <v>678</v>
      </c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69"/>
      <c r="AH20" s="170"/>
      <c r="AI20" s="170"/>
      <c r="AJ20" s="170"/>
      <c r="AK20" s="170"/>
      <c r="AL20" s="170"/>
      <c r="AM20" s="170"/>
      <c r="AN20" s="169"/>
      <c r="AO20" s="170"/>
      <c r="AP20" s="170"/>
      <c r="AQ20" s="37" t="s">
        <v>43</v>
      </c>
      <c r="AR20" s="142"/>
      <c r="AS20" s="38">
        <v>0</v>
      </c>
      <c r="AT20" s="38" t="e">
        <f t="shared" si="0"/>
        <v>#REF!</v>
      </c>
      <c r="AU20" s="39" t="e">
        <f>'021 Stavebné práce'!#REF!</f>
        <v>#REF!</v>
      </c>
      <c r="AV20" s="38" t="e">
        <f>'021 Stavebné práce'!#REF!</f>
        <v>#REF!</v>
      </c>
      <c r="AW20" s="38" t="e">
        <f>'021 Stavebné práce'!#REF!</f>
        <v>#REF!</v>
      </c>
      <c r="AX20" s="38" t="e">
        <f>'021 Stavebné práce'!#REF!</f>
        <v>#REF!</v>
      </c>
      <c r="AY20" s="38" t="e">
        <f>'021 Stavebné práce'!#REF!</f>
        <v>#REF!</v>
      </c>
      <c r="AZ20" s="38" t="e">
        <f>'021 Stavebné práce'!#REF!</f>
        <v>#REF!</v>
      </c>
      <c r="BA20" s="38" t="e">
        <f>'021 Stavebné práce'!#REF!</f>
        <v>#REF!</v>
      </c>
      <c r="BB20" s="38" t="e">
        <f>'021 Stavebné práce'!#REF!</f>
        <v>#REF!</v>
      </c>
      <c r="BC20" s="38" t="e">
        <f>'021 Stavebné práce'!#REF!</f>
        <v>#REF!</v>
      </c>
      <c r="BD20" s="40" t="e">
        <f>'021 Stavebné práce'!#REF!</f>
        <v>#REF!</v>
      </c>
      <c r="BT20" s="11" t="s">
        <v>44</v>
      </c>
      <c r="BV20" s="11" t="s">
        <v>37</v>
      </c>
      <c r="BW20" s="11" t="s">
        <v>54</v>
      </c>
      <c r="BX20" s="11" t="s">
        <v>53</v>
      </c>
      <c r="CL20" s="11" t="s">
        <v>0</v>
      </c>
    </row>
    <row r="21" spans="1:91" s="2" customFormat="1" ht="16.5" customHeight="1">
      <c r="A21" s="151"/>
      <c r="B21" s="142"/>
      <c r="C21" s="6"/>
      <c r="D21" s="6"/>
      <c r="E21" s="157"/>
      <c r="F21" s="157"/>
      <c r="G21" s="157"/>
      <c r="H21" s="157"/>
      <c r="I21" s="157"/>
      <c r="J21" s="6"/>
      <c r="K21" s="157" t="s">
        <v>682</v>
      </c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69"/>
      <c r="AH21" s="170"/>
      <c r="AI21" s="170"/>
      <c r="AJ21" s="170"/>
      <c r="AK21" s="170"/>
      <c r="AL21" s="170"/>
      <c r="AM21" s="170"/>
      <c r="AN21" s="169"/>
      <c r="AO21" s="170"/>
      <c r="AP21" s="170"/>
      <c r="AQ21" s="37" t="s">
        <v>43</v>
      </c>
      <c r="AR21" s="142"/>
      <c r="AS21" s="41">
        <v>0</v>
      </c>
      <c r="AT21" s="41" t="e">
        <f t="shared" si="0"/>
        <v>#REF!</v>
      </c>
      <c r="AU21" s="42" t="e">
        <f>'022 Dažďová kanalizácia'!#REF!</f>
        <v>#REF!</v>
      </c>
      <c r="AV21" s="41" t="e">
        <f>'022 Dažďová kanalizácia'!#REF!</f>
        <v>#REF!</v>
      </c>
      <c r="AW21" s="41" t="e">
        <f>'022 Dažďová kanalizácia'!#REF!</f>
        <v>#REF!</v>
      </c>
      <c r="AX21" s="41" t="e">
        <f>'022 Dažďová kanalizácia'!#REF!</f>
        <v>#REF!</v>
      </c>
      <c r="AY21" s="41" t="e">
        <f>'022 Dažďová kanalizácia'!#REF!</f>
        <v>#REF!</v>
      </c>
      <c r="AZ21" s="41" t="e">
        <f>'022 Dažďová kanalizácia'!#REF!</f>
        <v>#REF!</v>
      </c>
      <c r="BA21" s="41" t="e">
        <f>'022 Dažďová kanalizácia'!#REF!</f>
        <v>#REF!</v>
      </c>
      <c r="BB21" s="41" t="e">
        <f>'022 Dažďová kanalizácia'!#REF!</f>
        <v>#REF!</v>
      </c>
      <c r="BC21" s="41" t="e">
        <f>'022 Dažďová kanalizácia'!#REF!</f>
        <v>#REF!</v>
      </c>
      <c r="BD21" s="43" t="e">
        <f>'022 Dažďová kanalizácia'!#REF!</f>
        <v>#REF!</v>
      </c>
      <c r="BT21" s="11" t="s">
        <v>44</v>
      </c>
      <c r="BV21" s="11" t="s">
        <v>37</v>
      </c>
      <c r="BW21" s="11" t="s">
        <v>55</v>
      </c>
      <c r="BX21" s="11" t="s">
        <v>53</v>
      </c>
      <c r="CL21" s="11" t="s">
        <v>0</v>
      </c>
    </row>
    <row r="22" spans="1:91" s="1" customFormat="1" ht="30" customHeight="1">
      <c r="A22" s="16"/>
      <c r="B22" s="16"/>
      <c r="AR22" s="16"/>
    </row>
    <row r="23" spans="1:91" s="1" customFormat="1" ht="6.9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</row>
    <row r="24" spans="1:91" s="130" customFormat="1"/>
  </sheetData>
  <mergeCells count="41">
    <mergeCell ref="K20:AF20"/>
    <mergeCell ref="K21:AF21"/>
    <mergeCell ref="E20:I20"/>
    <mergeCell ref="E21:I21"/>
    <mergeCell ref="AM9:AP9"/>
    <mergeCell ref="AG17:AM17"/>
    <mergeCell ref="AG18:AM18"/>
    <mergeCell ref="AG19:AM19"/>
    <mergeCell ref="AG20:AM20"/>
    <mergeCell ref="AG21:AM21"/>
    <mergeCell ref="I12:AF12"/>
    <mergeCell ref="AN20:AP20"/>
    <mergeCell ref="AN21:AP21"/>
    <mergeCell ref="AN19:AP19"/>
    <mergeCell ref="AN17:AP17"/>
    <mergeCell ref="AN18:AP18"/>
    <mergeCell ref="K17:AF17"/>
    <mergeCell ref="K18:AF18"/>
    <mergeCell ref="J19:AF19"/>
    <mergeCell ref="AS9:AT11"/>
    <mergeCell ref="AM10:AP10"/>
    <mergeCell ref="AG14:AM14"/>
    <mergeCell ref="AG15:AM15"/>
    <mergeCell ref="AG16:AM16"/>
    <mergeCell ref="AG12:AM12"/>
    <mergeCell ref="AN12:AP12"/>
    <mergeCell ref="AN14:AP14"/>
    <mergeCell ref="AN15:AP15"/>
    <mergeCell ref="AN16:AP16"/>
    <mergeCell ref="L5:AO5"/>
    <mergeCell ref="AM7:AN7"/>
    <mergeCell ref="J14:AF14"/>
    <mergeCell ref="K15:AF15"/>
    <mergeCell ref="K16:AF16"/>
    <mergeCell ref="D19:H19"/>
    <mergeCell ref="C12:G12"/>
    <mergeCell ref="D14:H14"/>
    <mergeCell ref="E15:I15"/>
    <mergeCell ref="E16:I16"/>
    <mergeCell ref="E17:I17"/>
    <mergeCell ref="E18:I18"/>
  </mergeCells>
  <pageMargins left="0.39370078740157483" right="0.39370078740157483" top="1.1811023622047245" bottom="0.39370078740157483" header="0" footer="0"/>
  <pageSetup paperSize="9" scale="70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M21"/>
  <sheetViews>
    <sheetView showGridLines="0" workbookViewId="0">
      <selection activeCell="BS7" sqref="BS7:CM18"/>
    </sheetView>
  </sheetViews>
  <sheetFormatPr defaultRowHeight="11.25"/>
  <cols>
    <col min="1" max="1" width="8.33203125" style="130" customWidth="1"/>
    <col min="2" max="2" width="1.6640625" style="86" customWidth="1"/>
    <col min="3" max="3" width="4.1640625" style="86" customWidth="1"/>
    <col min="4" max="33" width="2.6640625" style="86" customWidth="1"/>
    <col min="34" max="34" width="3.33203125" style="86" customWidth="1"/>
    <col min="35" max="35" width="31.6640625" style="86" customWidth="1"/>
    <col min="36" max="37" width="2.5" style="86" customWidth="1"/>
    <col min="38" max="38" width="8.33203125" style="86" customWidth="1"/>
    <col min="39" max="39" width="3.33203125" style="86" customWidth="1"/>
    <col min="40" max="40" width="13.33203125" style="86" customWidth="1"/>
    <col min="41" max="41" width="7.5" style="86" customWidth="1"/>
    <col min="42" max="42" width="4.1640625" style="86" customWidth="1"/>
    <col min="43" max="43" width="15.6640625" style="86" hidden="1" customWidth="1"/>
    <col min="44" max="44" width="13.6640625" style="130" customWidth="1"/>
    <col min="45" max="47" width="25.83203125" style="86" hidden="1" customWidth="1"/>
    <col min="48" max="49" width="21.6640625" style="86" hidden="1" customWidth="1"/>
    <col min="50" max="51" width="25" style="86" hidden="1" customWidth="1"/>
    <col min="52" max="52" width="21.6640625" style="86" hidden="1" customWidth="1"/>
    <col min="53" max="53" width="19.1640625" style="86" hidden="1" customWidth="1"/>
    <col min="54" max="54" width="25" style="86" hidden="1" customWidth="1"/>
    <col min="55" max="55" width="21.6640625" style="86" hidden="1" customWidth="1"/>
    <col min="56" max="56" width="19.1640625" style="86" hidden="1" customWidth="1"/>
    <col min="57" max="57" width="66.5" style="86" customWidth="1"/>
    <col min="58" max="16384" width="9.33203125" style="86"/>
  </cols>
  <sheetData>
    <row r="1" spans="1:91" s="130" customFormat="1"/>
    <row r="2" spans="1:91" s="89" customFormat="1" ht="6.9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</row>
    <row r="3" spans="1:91" s="89" customFormat="1" ht="24.95" customHeight="1">
      <c r="A3" s="16"/>
      <c r="B3" s="16"/>
      <c r="C3" s="10" t="s">
        <v>724</v>
      </c>
      <c r="AR3" s="16"/>
    </row>
    <row r="4" spans="1:91" s="89" customFormat="1" ht="6.95" customHeight="1">
      <c r="A4" s="16"/>
      <c r="B4" s="16"/>
      <c r="AR4" s="16"/>
    </row>
    <row r="5" spans="1:91" s="87" customFormat="1" ht="12" customHeight="1">
      <c r="A5" s="142"/>
      <c r="B5" s="142"/>
      <c r="C5" s="88" t="s">
        <v>3</v>
      </c>
      <c r="AR5" s="142"/>
    </row>
    <row r="6" spans="1:91" s="90" customFormat="1" ht="24.95" customHeight="1">
      <c r="A6" s="149"/>
      <c r="B6" s="149"/>
      <c r="C6" s="10" t="s">
        <v>4</v>
      </c>
      <c r="L6" s="158" t="s">
        <v>5</v>
      </c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R6" s="149"/>
    </row>
    <row r="7" spans="1:91" s="106" customFormat="1" ht="24.95" customHeight="1">
      <c r="A7" s="152"/>
      <c r="B7" s="152"/>
      <c r="C7" s="106" t="s">
        <v>683</v>
      </c>
      <c r="D7" s="103"/>
      <c r="K7" s="103"/>
      <c r="L7" s="106" t="s">
        <v>684</v>
      </c>
      <c r="AK7" s="104" t="s">
        <v>6</v>
      </c>
      <c r="AN7" s="103" t="s">
        <v>0</v>
      </c>
      <c r="AR7" s="152"/>
      <c r="BS7" s="103"/>
    </row>
    <row r="8" spans="1:91" s="107" customFormat="1" ht="14.1" customHeight="1">
      <c r="A8" s="153"/>
      <c r="B8" s="153"/>
      <c r="C8" s="108" t="s">
        <v>7</v>
      </c>
      <c r="L8" s="109" t="s">
        <v>56</v>
      </c>
      <c r="AI8" s="108" t="s">
        <v>8</v>
      </c>
      <c r="AM8" s="160">
        <v>43533</v>
      </c>
      <c r="AN8" s="160"/>
      <c r="AR8" s="153"/>
    </row>
    <row r="9" spans="1:91" s="89" customFormat="1" ht="14.1" customHeight="1">
      <c r="A9" s="16"/>
      <c r="B9" s="16"/>
      <c r="AR9" s="16"/>
    </row>
    <row r="10" spans="1:91" s="89" customFormat="1" ht="14.1" customHeight="1">
      <c r="A10" s="16"/>
      <c r="B10" s="16"/>
      <c r="C10" s="92" t="s">
        <v>675</v>
      </c>
      <c r="L10" s="91" t="s">
        <v>674</v>
      </c>
      <c r="AI10" s="88" t="s">
        <v>11</v>
      </c>
      <c r="AM10" s="165"/>
      <c r="AN10" s="166"/>
      <c r="AO10" s="166"/>
      <c r="AP10" s="166"/>
      <c r="AR10" s="16"/>
      <c r="AS10" s="161" t="s">
        <v>16</v>
      </c>
      <c r="AT10" s="162"/>
      <c r="AU10" s="14"/>
      <c r="AV10" s="14"/>
      <c r="AW10" s="14"/>
      <c r="AX10" s="14"/>
      <c r="AY10" s="14"/>
      <c r="AZ10" s="14"/>
      <c r="BA10" s="14"/>
      <c r="BB10" s="14"/>
      <c r="BC10" s="14"/>
      <c r="BD10" s="15"/>
    </row>
    <row r="11" spans="1:91" s="89" customFormat="1" ht="14.1" customHeight="1">
      <c r="A11" s="16"/>
      <c r="B11" s="16"/>
      <c r="C11" s="88" t="s">
        <v>10</v>
      </c>
      <c r="L11" s="87"/>
      <c r="AI11" s="88" t="s">
        <v>12</v>
      </c>
      <c r="AM11" s="165"/>
      <c r="AN11" s="166"/>
      <c r="AO11" s="166"/>
      <c r="AP11" s="166"/>
      <c r="AR11" s="16"/>
      <c r="AS11" s="163"/>
      <c r="AT11" s="164"/>
      <c r="AU11" s="16"/>
      <c r="AV11" s="16"/>
      <c r="AW11" s="16"/>
      <c r="AX11" s="16"/>
      <c r="AY11" s="16"/>
      <c r="AZ11" s="16"/>
      <c r="BA11" s="16"/>
      <c r="BB11" s="16"/>
      <c r="BC11" s="16"/>
      <c r="BD11" s="17"/>
    </row>
    <row r="12" spans="1:91" s="89" customFormat="1" ht="10.9" customHeight="1">
      <c r="A12" s="16"/>
      <c r="B12" s="16"/>
      <c r="AR12" s="16"/>
      <c r="AS12" s="163"/>
      <c r="AT12" s="164"/>
      <c r="AU12" s="16"/>
      <c r="AV12" s="16"/>
      <c r="AW12" s="16"/>
      <c r="AX12" s="16"/>
      <c r="AY12" s="16"/>
      <c r="AZ12" s="16"/>
      <c r="BA12" s="16"/>
      <c r="BB12" s="16"/>
      <c r="BC12" s="16"/>
      <c r="BD12" s="17"/>
    </row>
    <row r="13" spans="1:91" s="89" customFormat="1" ht="29.25" customHeight="1">
      <c r="A13" s="16"/>
      <c r="B13" s="16"/>
      <c r="C13" s="155" t="s">
        <v>17</v>
      </c>
      <c r="D13" s="156"/>
      <c r="E13" s="156"/>
      <c r="F13" s="156"/>
      <c r="G13" s="156"/>
      <c r="H13" s="18"/>
      <c r="I13" s="172" t="s">
        <v>18</v>
      </c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71" t="s">
        <v>19</v>
      </c>
      <c r="AH13" s="156"/>
      <c r="AI13" s="156"/>
      <c r="AJ13" s="156"/>
      <c r="AK13" s="156"/>
      <c r="AL13" s="156"/>
      <c r="AM13" s="156"/>
      <c r="AN13" s="172" t="s">
        <v>20</v>
      </c>
      <c r="AO13" s="156"/>
      <c r="AP13" s="173"/>
      <c r="AQ13" s="19" t="s">
        <v>21</v>
      </c>
      <c r="AR13" s="16"/>
      <c r="AS13" s="20" t="s">
        <v>22</v>
      </c>
      <c r="AT13" s="20" t="s">
        <v>23</v>
      </c>
      <c r="AU13" s="20" t="s">
        <v>24</v>
      </c>
      <c r="AV13" s="20" t="s">
        <v>25</v>
      </c>
      <c r="AW13" s="20" t="s">
        <v>26</v>
      </c>
      <c r="AX13" s="20" t="s">
        <v>27</v>
      </c>
      <c r="AY13" s="20" t="s">
        <v>28</v>
      </c>
      <c r="AZ13" s="20" t="s">
        <v>29</v>
      </c>
      <c r="BA13" s="20" t="s">
        <v>30</v>
      </c>
      <c r="BB13" s="20" t="s">
        <v>31</v>
      </c>
      <c r="BC13" s="20" t="s">
        <v>32</v>
      </c>
      <c r="BD13" s="21" t="s">
        <v>33</v>
      </c>
    </row>
    <row r="14" spans="1:91" s="89" customFormat="1" ht="10.9" customHeight="1">
      <c r="A14" s="16"/>
      <c r="B14" s="16"/>
      <c r="AR14" s="16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5"/>
    </row>
    <row r="15" spans="1:91" s="4" customFormat="1" ht="16.5" customHeight="1">
      <c r="A15" s="148"/>
      <c r="B15" s="147"/>
      <c r="C15" s="30"/>
      <c r="D15" s="175">
        <v>1</v>
      </c>
      <c r="E15" s="175"/>
      <c r="F15" s="175"/>
      <c r="G15" s="175"/>
      <c r="H15" s="175"/>
      <c r="I15" s="84"/>
      <c r="J15" s="175" t="s">
        <v>685</v>
      </c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6"/>
      <c r="AH15" s="177"/>
      <c r="AI15" s="177"/>
      <c r="AJ15" s="177"/>
      <c r="AK15" s="177"/>
      <c r="AL15" s="177"/>
      <c r="AM15" s="177"/>
      <c r="AN15" s="176"/>
      <c r="AO15" s="177"/>
      <c r="AP15" s="177"/>
      <c r="AQ15" s="32" t="s">
        <v>39</v>
      </c>
      <c r="AR15" s="147"/>
      <c r="AS15" s="33">
        <v>0</v>
      </c>
      <c r="AT15" s="33">
        <f>ROUND(SUM(AV15:AW15),2)</f>
        <v>15280.2</v>
      </c>
      <c r="AU15" s="34">
        <f>'[1]1 Stavebné práce'!P127</f>
        <v>1375.5566030199998</v>
      </c>
      <c r="AV15" s="33">
        <f>'[1]1 Stavebné práce'!J29</f>
        <v>0</v>
      </c>
      <c r="AW15" s="33">
        <f>'[1]1 Stavebné práce'!J30</f>
        <v>15280.2</v>
      </c>
      <c r="AX15" s="33">
        <f>'[1]1 Stavebné práce'!J31</f>
        <v>0</v>
      </c>
      <c r="AY15" s="33">
        <f>'[1]1 Stavebné práce'!J32</f>
        <v>0</v>
      </c>
      <c r="AZ15" s="33">
        <f>'[1]1 Stavebné práce'!F29</f>
        <v>0</v>
      </c>
      <c r="BA15" s="33">
        <f>'[1]1 Stavebné práce'!F30</f>
        <v>76401.02</v>
      </c>
      <c r="BB15" s="33">
        <f>'[1]1 Stavebné práce'!F31</f>
        <v>0</v>
      </c>
      <c r="BC15" s="33">
        <f>'[1]1 Stavebné práce'!F32</f>
        <v>0</v>
      </c>
      <c r="BD15" s="35">
        <f>'[1]1 Stavebné práce'!F33</f>
        <v>0</v>
      </c>
      <c r="BT15" s="36"/>
      <c r="BV15" s="36"/>
      <c r="BW15" s="36"/>
      <c r="BX15" s="36"/>
      <c r="CL15" s="36"/>
      <c r="CM15" s="36"/>
    </row>
    <row r="16" spans="1:91" s="4" customFormat="1" ht="16.5" customHeight="1">
      <c r="A16" s="148"/>
      <c r="B16" s="147"/>
      <c r="C16" s="30"/>
      <c r="D16" s="175">
        <v>2</v>
      </c>
      <c r="E16" s="175"/>
      <c r="F16" s="175"/>
      <c r="G16" s="175"/>
      <c r="H16" s="175"/>
      <c r="I16" s="84"/>
      <c r="J16" s="175" t="s">
        <v>47</v>
      </c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6"/>
      <c r="AH16" s="177"/>
      <c r="AI16" s="177"/>
      <c r="AJ16" s="177"/>
      <c r="AK16" s="177"/>
      <c r="AL16" s="177"/>
      <c r="AM16" s="177"/>
      <c r="AN16" s="176"/>
      <c r="AO16" s="177"/>
      <c r="AP16" s="177"/>
      <c r="AQ16" s="32" t="s">
        <v>39</v>
      </c>
      <c r="AR16" s="147"/>
      <c r="AS16" s="33">
        <v>0</v>
      </c>
      <c r="AT16" s="33">
        <f>ROUND(SUM(AV16:AW16),2)</f>
        <v>994.16</v>
      </c>
      <c r="AU16" s="34">
        <f>'[1]2 - Plynofikácia'!P117</f>
        <v>81.51437</v>
      </c>
      <c r="AV16" s="33">
        <f>'[1]2 - Plynofikácia'!J29</f>
        <v>0</v>
      </c>
      <c r="AW16" s="33">
        <f>'[1]2 - Plynofikácia'!J30</f>
        <v>994.16</v>
      </c>
      <c r="AX16" s="33">
        <f>'[1]2 - Plynofikácia'!J31</f>
        <v>0</v>
      </c>
      <c r="AY16" s="33">
        <f>'[1]2 - Plynofikácia'!J32</f>
        <v>0</v>
      </c>
      <c r="AZ16" s="33">
        <f>'[1]2 - Plynofikácia'!F29</f>
        <v>0</v>
      </c>
      <c r="BA16" s="33">
        <f>'[1]2 - Plynofikácia'!F30</f>
        <v>4970.79</v>
      </c>
      <c r="BB16" s="33">
        <f>'[1]2 - Plynofikácia'!F31</f>
        <v>0</v>
      </c>
      <c r="BC16" s="33">
        <f>'[1]2 - Plynofikácia'!F32</f>
        <v>0</v>
      </c>
      <c r="BD16" s="35">
        <f>'[1]2 - Plynofikácia'!F33</f>
        <v>0</v>
      </c>
      <c r="BT16" s="36"/>
      <c r="BV16" s="36"/>
      <c r="BW16" s="36"/>
      <c r="BX16" s="36"/>
      <c r="CL16" s="36"/>
      <c r="CM16" s="36"/>
    </row>
    <row r="17" spans="1:91" s="4" customFormat="1" ht="16.5" customHeight="1">
      <c r="A17" s="148"/>
      <c r="B17" s="147"/>
      <c r="C17" s="30"/>
      <c r="D17" s="175">
        <v>3</v>
      </c>
      <c r="E17" s="175"/>
      <c r="F17" s="175"/>
      <c r="G17" s="175"/>
      <c r="H17" s="175"/>
      <c r="I17" s="84"/>
      <c r="J17" s="175" t="s">
        <v>49</v>
      </c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6"/>
      <c r="AH17" s="177"/>
      <c r="AI17" s="177"/>
      <c r="AJ17" s="177"/>
      <c r="AK17" s="177"/>
      <c r="AL17" s="177"/>
      <c r="AM17" s="177"/>
      <c r="AN17" s="176"/>
      <c r="AO17" s="177"/>
      <c r="AP17" s="177"/>
      <c r="AQ17" s="32" t="s">
        <v>39</v>
      </c>
      <c r="AR17" s="147"/>
      <c r="AS17" s="33">
        <v>0</v>
      </c>
      <c r="AT17" s="33">
        <f>ROUND(SUM(AV17:AW17),2)</f>
        <v>5243.57</v>
      </c>
      <c r="AU17" s="34">
        <f>'[1]3 - Ústredné vykurovanie'!P105</f>
        <v>7.22</v>
      </c>
      <c r="AV17" s="33">
        <f>'[1]3 - Ústredné vykurovanie'!J27</f>
        <v>0</v>
      </c>
      <c r="AW17" s="33">
        <f>'[1]3 - Ústredné vykurovanie'!J28</f>
        <v>5243.57</v>
      </c>
      <c r="AX17" s="33">
        <f>'[1]3 - Ústredné vykurovanie'!J29</f>
        <v>0</v>
      </c>
      <c r="AY17" s="33">
        <f>'[1]3 - Ústredné vykurovanie'!J30</f>
        <v>0</v>
      </c>
      <c r="AZ17" s="33">
        <f>'[1]3 - Ústredné vykurovanie'!F27</f>
        <v>0</v>
      </c>
      <c r="BA17" s="33">
        <f>'[1]3 - Ústredné vykurovanie'!F28</f>
        <v>26217.84</v>
      </c>
      <c r="BB17" s="33">
        <f>'[1]3 - Ústredné vykurovanie'!F29</f>
        <v>0</v>
      </c>
      <c r="BC17" s="33">
        <f>'[1]3 - Ústredné vykurovanie'!F30</f>
        <v>0</v>
      </c>
      <c r="BD17" s="35">
        <f>'[1]3 - Ústredné vykurovanie'!F31</f>
        <v>0</v>
      </c>
      <c r="BT17" s="36"/>
      <c r="BV17" s="36"/>
      <c r="BW17" s="36"/>
      <c r="BX17" s="36"/>
      <c r="CL17" s="36"/>
      <c r="CM17" s="36"/>
    </row>
    <row r="18" spans="1:91" s="4" customFormat="1" ht="16.5" customHeight="1">
      <c r="A18" s="148"/>
      <c r="B18" s="147"/>
      <c r="C18" s="30"/>
      <c r="D18" s="175">
        <v>4</v>
      </c>
      <c r="E18" s="175"/>
      <c r="F18" s="175"/>
      <c r="G18" s="175"/>
      <c r="H18" s="175"/>
      <c r="I18" s="84"/>
      <c r="J18" s="175" t="s">
        <v>51</v>
      </c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6"/>
      <c r="AH18" s="177"/>
      <c r="AI18" s="177"/>
      <c r="AJ18" s="177"/>
      <c r="AK18" s="177"/>
      <c r="AL18" s="177"/>
      <c r="AM18" s="177"/>
      <c r="AN18" s="176"/>
      <c r="AO18" s="177"/>
      <c r="AP18" s="177"/>
      <c r="AQ18" s="32" t="s">
        <v>39</v>
      </c>
      <c r="AR18" s="147"/>
      <c r="AS18" s="110">
        <v>0</v>
      </c>
      <c r="AT18" s="110">
        <f>ROUND(SUM(AV18:AW18),2)</f>
        <v>826.24</v>
      </c>
      <c r="AU18" s="111">
        <f>'[1]4 - Dažďová kanalizácia'!P113</f>
        <v>173.90695799999997</v>
      </c>
      <c r="AV18" s="110">
        <f>'[1]4 - Dažďová kanalizácia'!J29</f>
        <v>0</v>
      </c>
      <c r="AW18" s="110">
        <f>'[1]4 - Dažďová kanalizácia'!J30</f>
        <v>826.24</v>
      </c>
      <c r="AX18" s="110">
        <f>'[1]4 - Dažďová kanalizácia'!J31</f>
        <v>0</v>
      </c>
      <c r="AY18" s="110">
        <f>'[1]4 - Dažďová kanalizácia'!J32</f>
        <v>0</v>
      </c>
      <c r="AZ18" s="110">
        <f>'[1]4 - Dažďová kanalizácia'!F29</f>
        <v>0</v>
      </c>
      <c r="BA18" s="110">
        <f>'[1]4 - Dažďová kanalizácia'!F30</f>
        <v>4131.18</v>
      </c>
      <c r="BB18" s="110">
        <f>'[1]4 - Dažďová kanalizácia'!F31</f>
        <v>0</v>
      </c>
      <c r="BC18" s="110">
        <f>'[1]4 - Dažďová kanalizácia'!F32</f>
        <v>0</v>
      </c>
      <c r="BD18" s="112">
        <f>'[1]4 - Dažďová kanalizácia'!F33</f>
        <v>0</v>
      </c>
      <c r="BT18" s="36"/>
      <c r="BV18" s="36"/>
      <c r="BW18" s="36"/>
      <c r="BX18" s="36"/>
      <c r="CL18" s="36"/>
      <c r="CM18" s="36"/>
    </row>
    <row r="19" spans="1:91" s="89" customFormat="1" ht="30" customHeight="1">
      <c r="A19" s="16"/>
      <c r="B19" s="16"/>
      <c r="AR19" s="16"/>
    </row>
    <row r="20" spans="1:91" s="89" customFormat="1" ht="6.9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</row>
    <row r="21" spans="1:91" s="130" customFormat="1"/>
  </sheetData>
  <mergeCells count="25">
    <mergeCell ref="L6:AO6"/>
    <mergeCell ref="AS10:AT12"/>
    <mergeCell ref="AM11:AP11"/>
    <mergeCell ref="C13:G13"/>
    <mergeCell ref="I13:AF13"/>
    <mergeCell ref="AG13:AM13"/>
    <mergeCell ref="AN13:AP13"/>
    <mergeCell ref="D15:H15"/>
    <mergeCell ref="J15:AF15"/>
    <mergeCell ref="AG15:AM15"/>
    <mergeCell ref="AN15:AP15"/>
    <mergeCell ref="AM8:AN8"/>
    <mergeCell ref="AM10:AP10"/>
    <mergeCell ref="D18:H18"/>
    <mergeCell ref="J18:AF18"/>
    <mergeCell ref="AG18:AM18"/>
    <mergeCell ref="AN18:AP18"/>
    <mergeCell ref="D16:H16"/>
    <mergeCell ref="J16:AF16"/>
    <mergeCell ref="AG16:AM16"/>
    <mergeCell ref="AN16:AP16"/>
    <mergeCell ref="D17:H17"/>
    <mergeCell ref="J17:AF17"/>
    <mergeCell ref="AG17:AM17"/>
    <mergeCell ref="AN17:AP17"/>
  </mergeCells>
  <pageMargins left="0.39370078740157483" right="0.39370078740157483" top="1.1811023622047245" bottom="0.39370078740157483" header="0" footer="0"/>
  <pageSetup paperSize="9" scale="70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170"/>
  <sheetViews>
    <sheetView showGridLines="0" topLeftCell="A19" workbookViewId="0">
      <selection activeCell="F175" sqref="F175"/>
    </sheetView>
  </sheetViews>
  <sheetFormatPr defaultRowHeight="11.25"/>
  <cols>
    <col min="1" max="1" width="8.33203125" style="130" customWidth="1"/>
    <col min="2" max="2" width="1.6640625" customWidth="1"/>
    <col min="3" max="3" width="5.332031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style="130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12" s="130" customFormat="1"/>
    <row r="2" spans="1:12" s="1" customFormat="1" ht="6.9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" customFormat="1" ht="24.95" customHeight="1">
      <c r="A3" s="16"/>
      <c r="B3" s="16"/>
      <c r="C3" s="10" t="s">
        <v>724</v>
      </c>
      <c r="L3" s="16"/>
    </row>
    <row r="4" spans="1:12" s="1" customFormat="1" ht="6.95" customHeight="1">
      <c r="A4" s="16"/>
      <c r="B4" s="16"/>
      <c r="L4" s="16"/>
    </row>
    <row r="5" spans="1:12" s="1" customFormat="1" ht="24.95" customHeight="1">
      <c r="A5" s="16"/>
      <c r="B5" s="16"/>
      <c r="C5" s="114" t="s">
        <v>688</v>
      </c>
      <c r="F5" s="118" t="s">
        <v>5</v>
      </c>
      <c r="L5" s="16"/>
    </row>
    <row r="6" spans="1:12" ht="24.95" customHeight="1">
      <c r="B6" s="130"/>
      <c r="C6" s="114" t="s">
        <v>683</v>
      </c>
      <c r="D6" s="113"/>
      <c r="F6" s="113" t="s">
        <v>684</v>
      </c>
    </row>
    <row r="7" spans="1:12" s="1" customFormat="1" ht="24.95" customHeight="1">
      <c r="A7" s="16"/>
      <c r="B7" s="16"/>
      <c r="C7" s="103" t="s">
        <v>689</v>
      </c>
      <c r="F7" s="106" t="s">
        <v>678</v>
      </c>
      <c r="L7" s="16"/>
    </row>
    <row r="8" spans="1:12" s="115" customFormat="1" ht="14.1" customHeight="1">
      <c r="A8" s="133"/>
      <c r="B8" s="133"/>
      <c r="C8" s="92" t="s">
        <v>676</v>
      </c>
      <c r="F8" s="92" t="s">
        <v>56</v>
      </c>
      <c r="I8" s="92" t="s">
        <v>8</v>
      </c>
      <c r="J8" s="119">
        <v>43533</v>
      </c>
      <c r="L8" s="133"/>
    </row>
    <row r="9" spans="1:12" s="115" customFormat="1" ht="14.1" customHeight="1">
      <c r="A9" s="133"/>
      <c r="B9" s="133"/>
      <c r="L9" s="133"/>
    </row>
    <row r="10" spans="1:12" s="1" customFormat="1" ht="14.1" customHeight="1">
      <c r="A10" s="16"/>
      <c r="B10" s="16"/>
      <c r="C10" s="29" t="s">
        <v>675</v>
      </c>
      <c r="D10" s="98"/>
      <c r="E10" s="98"/>
      <c r="F10" s="29" t="s">
        <v>674</v>
      </c>
      <c r="I10" s="12" t="s">
        <v>11</v>
      </c>
      <c r="J10" s="13"/>
      <c r="L10" s="16"/>
    </row>
    <row r="11" spans="1:12" s="1" customFormat="1" ht="14.1" customHeight="1">
      <c r="A11" s="16"/>
      <c r="B11" s="16"/>
      <c r="C11" s="88" t="s">
        <v>690</v>
      </c>
      <c r="F11" s="11"/>
      <c r="I11" s="12" t="s">
        <v>12</v>
      </c>
      <c r="J11" s="13"/>
      <c r="L11" s="16"/>
    </row>
    <row r="12" spans="1:12" s="1" customFormat="1" ht="14.1" customHeight="1">
      <c r="A12" s="16"/>
      <c r="B12" s="16"/>
      <c r="L12" s="16"/>
    </row>
    <row r="13" spans="1:12" s="1" customFormat="1" ht="29.25" customHeight="1">
      <c r="A13" s="16"/>
      <c r="B13" s="16"/>
      <c r="C13" s="45" t="s">
        <v>57</v>
      </c>
      <c r="D13" s="44"/>
      <c r="E13" s="44"/>
      <c r="F13" s="44"/>
      <c r="G13" s="44"/>
      <c r="H13" s="44"/>
      <c r="I13" s="44"/>
      <c r="J13" s="46" t="s">
        <v>58</v>
      </c>
      <c r="K13" s="44"/>
      <c r="L13" s="16"/>
    </row>
    <row r="14" spans="1:12" s="1" customFormat="1" ht="10.35" customHeight="1">
      <c r="A14" s="16"/>
      <c r="B14" s="16"/>
      <c r="L14" s="16"/>
    </row>
    <row r="15" spans="1:12" s="5" customFormat="1" ht="24.95" customHeight="1">
      <c r="A15" s="131"/>
      <c r="B15" s="131"/>
      <c r="D15" s="47" t="s">
        <v>59</v>
      </c>
      <c r="E15" s="48"/>
      <c r="F15" s="48"/>
      <c r="G15" s="48"/>
      <c r="H15" s="48"/>
      <c r="I15" s="48"/>
      <c r="J15" s="49"/>
      <c r="L15" s="131"/>
    </row>
    <row r="16" spans="1:12" s="6" customFormat="1" ht="19.899999999999999" customHeight="1">
      <c r="A16" s="132"/>
      <c r="B16" s="132"/>
      <c r="D16" s="120" t="s">
        <v>60</v>
      </c>
      <c r="E16" s="121"/>
      <c r="F16" s="121"/>
      <c r="G16" s="121"/>
      <c r="H16" s="121"/>
      <c r="I16" s="121"/>
      <c r="J16" s="122"/>
      <c r="L16" s="132"/>
    </row>
    <row r="17" spans="1:12" s="6" customFormat="1" ht="19.899999999999999" customHeight="1">
      <c r="A17" s="132"/>
      <c r="B17" s="132"/>
      <c r="D17" s="120" t="s">
        <v>61</v>
      </c>
      <c r="E17" s="121"/>
      <c r="F17" s="121"/>
      <c r="G17" s="121"/>
      <c r="H17" s="121"/>
      <c r="I17" s="121"/>
      <c r="J17" s="122"/>
      <c r="L17" s="132"/>
    </row>
    <row r="18" spans="1:12" s="6" customFormat="1" ht="19.899999999999999" customHeight="1">
      <c r="A18" s="132"/>
      <c r="B18" s="132"/>
      <c r="D18" s="120" t="s">
        <v>62</v>
      </c>
      <c r="E18" s="121"/>
      <c r="F18" s="121"/>
      <c r="G18" s="121"/>
      <c r="H18" s="121"/>
      <c r="I18" s="121"/>
      <c r="J18" s="122"/>
      <c r="L18" s="132"/>
    </row>
    <row r="19" spans="1:12" s="6" customFormat="1" ht="19.899999999999999" customHeight="1">
      <c r="A19" s="132"/>
      <c r="B19" s="132"/>
      <c r="D19" s="120" t="s">
        <v>63</v>
      </c>
      <c r="E19" s="121"/>
      <c r="F19" s="121"/>
      <c r="G19" s="121"/>
      <c r="H19" s="121"/>
      <c r="I19" s="121"/>
      <c r="J19" s="122"/>
      <c r="L19" s="132"/>
    </row>
    <row r="20" spans="1:12" s="6" customFormat="1" ht="19.899999999999999" customHeight="1">
      <c r="A20" s="132"/>
      <c r="B20" s="132"/>
      <c r="D20" s="120" t="s">
        <v>64</v>
      </c>
      <c r="E20" s="121"/>
      <c r="F20" s="121"/>
      <c r="G20" s="121"/>
      <c r="H20" s="121"/>
      <c r="I20" s="121"/>
      <c r="J20" s="122"/>
      <c r="L20" s="132"/>
    </row>
    <row r="21" spans="1:12" s="5" customFormat="1" ht="24.95" customHeight="1">
      <c r="A21" s="131"/>
      <c r="B21" s="131"/>
      <c r="D21" s="47" t="s">
        <v>65</v>
      </c>
      <c r="E21" s="48"/>
      <c r="F21" s="48"/>
      <c r="G21" s="48"/>
      <c r="H21" s="48"/>
      <c r="I21" s="48"/>
      <c r="J21" s="49"/>
      <c r="L21" s="131"/>
    </row>
    <row r="22" spans="1:12" s="6" customFormat="1" ht="19.899999999999999" customHeight="1">
      <c r="A22" s="132"/>
      <c r="B22" s="132"/>
      <c r="D22" s="120" t="s">
        <v>66</v>
      </c>
      <c r="E22" s="121"/>
      <c r="F22" s="121"/>
      <c r="G22" s="121"/>
      <c r="H22" s="121"/>
      <c r="I22" s="121"/>
      <c r="J22" s="122"/>
      <c r="L22" s="132"/>
    </row>
    <row r="23" spans="1:12" s="6" customFormat="1" ht="19.899999999999999" customHeight="1">
      <c r="A23" s="132"/>
      <c r="B23" s="132"/>
      <c r="D23" s="120" t="s">
        <v>67</v>
      </c>
      <c r="E23" s="121"/>
      <c r="F23" s="121"/>
      <c r="G23" s="121"/>
      <c r="H23" s="121"/>
      <c r="I23" s="121"/>
      <c r="J23" s="122"/>
      <c r="L23" s="132"/>
    </row>
    <row r="24" spans="1:12" s="6" customFormat="1" ht="19.899999999999999" customHeight="1">
      <c r="A24" s="132"/>
      <c r="B24" s="132"/>
      <c r="D24" s="120" t="s">
        <v>68</v>
      </c>
      <c r="E24" s="121"/>
      <c r="F24" s="121"/>
      <c r="G24" s="121"/>
      <c r="H24" s="121"/>
      <c r="I24" s="121"/>
      <c r="J24" s="122"/>
      <c r="L24" s="132"/>
    </row>
    <row r="25" spans="1:12" s="6" customFormat="1" ht="19.899999999999999" customHeight="1">
      <c r="A25" s="132"/>
      <c r="B25" s="132"/>
      <c r="D25" s="120" t="s">
        <v>69</v>
      </c>
      <c r="E25" s="121"/>
      <c r="F25" s="121"/>
      <c r="G25" s="121"/>
      <c r="H25" s="121"/>
      <c r="I25" s="121"/>
      <c r="J25" s="122"/>
      <c r="L25" s="132"/>
    </row>
    <row r="26" spans="1:12" s="6" customFormat="1" ht="19.899999999999999" customHeight="1">
      <c r="A26" s="132"/>
      <c r="B26" s="132"/>
      <c r="D26" s="120" t="s">
        <v>70</v>
      </c>
      <c r="E26" s="121"/>
      <c r="F26" s="121"/>
      <c r="G26" s="121"/>
      <c r="H26" s="121"/>
      <c r="I26" s="121"/>
      <c r="J26" s="122"/>
      <c r="L26" s="132"/>
    </row>
    <row r="27" spans="1:12" s="6" customFormat="1" ht="19.899999999999999" customHeight="1">
      <c r="A27" s="132"/>
      <c r="B27" s="132"/>
      <c r="D27" s="120" t="s">
        <v>71</v>
      </c>
      <c r="E27" s="121"/>
      <c r="F27" s="121"/>
      <c r="G27" s="121"/>
      <c r="H27" s="121"/>
      <c r="I27" s="121"/>
      <c r="J27" s="122"/>
      <c r="L27" s="132"/>
    </row>
    <row r="28" spans="1:12" s="6" customFormat="1" ht="19.899999999999999" customHeight="1">
      <c r="A28" s="132"/>
      <c r="B28" s="132"/>
      <c r="D28" s="120" t="s">
        <v>72</v>
      </c>
      <c r="E28" s="121"/>
      <c r="F28" s="121"/>
      <c r="G28" s="121"/>
      <c r="H28" s="121"/>
      <c r="I28" s="121"/>
      <c r="J28" s="122"/>
      <c r="L28" s="132"/>
    </row>
    <row r="29" spans="1:12" s="6" customFormat="1" ht="19.899999999999999" customHeight="1">
      <c r="A29" s="132"/>
      <c r="B29" s="132"/>
      <c r="D29" s="120" t="s">
        <v>73</v>
      </c>
      <c r="E29" s="121"/>
      <c r="F29" s="121"/>
      <c r="G29" s="121"/>
      <c r="H29" s="121"/>
      <c r="I29" s="121"/>
      <c r="J29" s="122"/>
      <c r="L29" s="132"/>
    </row>
    <row r="30" spans="1:12" s="6" customFormat="1" ht="19.899999999999999" customHeight="1">
      <c r="A30" s="132"/>
      <c r="B30" s="132"/>
      <c r="D30" s="120" t="s">
        <v>74</v>
      </c>
      <c r="E30" s="121"/>
      <c r="F30" s="121"/>
      <c r="G30" s="121"/>
      <c r="H30" s="121"/>
      <c r="I30" s="121"/>
      <c r="J30" s="122"/>
      <c r="L30" s="132"/>
    </row>
    <row r="31" spans="1:12" s="5" customFormat="1" ht="24.95" customHeight="1">
      <c r="A31" s="131"/>
      <c r="B31" s="131"/>
      <c r="D31" s="47" t="s">
        <v>75</v>
      </c>
      <c r="E31" s="48"/>
      <c r="F31" s="48"/>
      <c r="G31" s="48"/>
      <c r="H31" s="48"/>
      <c r="I31" s="48"/>
      <c r="J31" s="49"/>
      <c r="L31" s="131"/>
    </row>
    <row r="32" spans="1:12" s="1" customFormat="1" ht="21.75" customHeight="1">
      <c r="A32" s="16"/>
      <c r="B32" s="16"/>
      <c r="L32" s="16"/>
    </row>
    <row r="33" spans="1:20" s="1" customFormat="1" ht="6.9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20" s="130" customFormat="1"/>
    <row r="35" spans="1:20" s="130" customFormat="1"/>
    <row r="36" spans="1:20" s="130" customFormat="1"/>
    <row r="37" spans="1:20" s="1" customFormat="1" ht="6.9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20" s="1" customFormat="1" ht="24.95" customHeight="1">
      <c r="A38" s="16"/>
      <c r="B38" s="16"/>
      <c r="C38" s="10" t="s">
        <v>723</v>
      </c>
      <c r="L38" s="16"/>
    </row>
    <row r="39" spans="1:20" s="1" customFormat="1" ht="6.95" customHeight="1">
      <c r="A39" s="16"/>
      <c r="B39" s="16"/>
      <c r="L39" s="16"/>
    </row>
    <row r="40" spans="1:20" s="1" customFormat="1" ht="24.95" customHeight="1">
      <c r="A40" s="16"/>
      <c r="B40" s="16"/>
      <c r="C40" s="114" t="s">
        <v>688</v>
      </c>
      <c r="D40" s="118"/>
      <c r="E40" s="118"/>
      <c r="F40" s="118" t="s">
        <v>5</v>
      </c>
      <c r="L40" s="16"/>
    </row>
    <row r="41" spans="1:20" ht="24.95" customHeight="1">
      <c r="B41" s="130"/>
      <c r="C41" s="114" t="s">
        <v>683</v>
      </c>
      <c r="F41" s="113" t="s">
        <v>684</v>
      </c>
    </row>
    <row r="42" spans="1:20" s="1" customFormat="1" ht="24.75" customHeight="1">
      <c r="A42" s="16"/>
      <c r="B42" s="16"/>
      <c r="C42" s="103" t="s">
        <v>689</v>
      </c>
      <c r="D42" s="106"/>
      <c r="E42" s="106"/>
      <c r="F42" s="106" t="s">
        <v>678</v>
      </c>
      <c r="L42" s="16"/>
    </row>
    <row r="43" spans="1:20" s="1" customFormat="1" ht="14.1" customHeight="1">
      <c r="A43" s="16"/>
      <c r="B43" s="16"/>
      <c r="C43" s="29" t="s">
        <v>676</v>
      </c>
      <c r="D43" s="98"/>
      <c r="E43" s="98"/>
      <c r="F43" s="29" t="s">
        <v>56</v>
      </c>
      <c r="I43" s="29" t="s">
        <v>8</v>
      </c>
      <c r="J43" s="119">
        <v>43533</v>
      </c>
      <c r="L43" s="16"/>
    </row>
    <row r="44" spans="1:20" s="1" customFormat="1" ht="14.1" customHeight="1">
      <c r="A44" s="16"/>
      <c r="B44" s="16"/>
      <c r="L44" s="16"/>
    </row>
    <row r="45" spans="1:20" s="1" customFormat="1" ht="14.1" customHeight="1">
      <c r="A45" s="16"/>
      <c r="B45" s="16"/>
      <c r="C45" s="29" t="s">
        <v>675</v>
      </c>
      <c r="D45" s="98"/>
      <c r="E45" s="98"/>
      <c r="F45" s="29" t="s">
        <v>674</v>
      </c>
      <c r="I45" s="12" t="s">
        <v>11</v>
      </c>
      <c r="J45" s="13"/>
      <c r="L45" s="16"/>
    </row>
    <row r="46" spans="1:20" s="1" customFormat="1" ht="15.2" customHeight="1">
      <c r="A46" s="16"/>
      <c r="B46" s="16"/>
      <c r="C46" s="88" t="s">
        <v>690</v>
      </c>
      <c r="F46" s="11"/>
      <c r="I46" s="12" t="s">
        <v>12</v>
      </c>
      <c r="J46" s="13"/>
      <c r="L46" s="16"/>
    </row>
    <row r="47" spans="1:20" s="1" customFormat="1" ht="10.35" customHeight="1">
      <c r="A47" s="16"/>
      <c r="B47" s="16"/>
      <c r="L47" s="16"/>
    </row>
    <row r="48" spans="1:20" s="7" customFormat="1" ht="29.25" customHeight="1">
      <c r="A48" s="134"/>
      <c r="B48" s="134"/>
      <c r="C48" s="50" t="s">
        <v>76</v>
      </c>
      <c r="D48" s="51" t="s">
        <v>21</v>
      </c>
      <c r="E48" s="51" t="s">
        <v>17</v>
      </c>
      <c r="F48" s="51" t="s">
        <v>18</v>
      </c>
      <c r="G48" s="51" t="s">
        <v>77</v>
      </c>
      <c r="H48" s="51" t="s">
        <v>78</v>
      </c>
      <c r="I48" s="51" t="s">
        <v>79</v>
      </c>
      <c r="J48" s="52" t="s">
        <v>58</v>
      </c>
      <c r="K48" s="53" t="s">
        <v>80</v>
      </c>
      <c r="L48" s="134"/>
      <c r="M48" s="20" t="s">
        <v>0</v>
      </c>
      <c r="N48" s="20" t="s">
        <v>13</v>
      </c>
      <c r="O48" s="20" t="s">
        <v>81</v>
      </c>
      <c r="P48" s="20" t="s">
        <v>82</v>
      </c>
      <c r="Q48" s="20" t="s">
        <v>83</v>
      </c>
      <c r="R48" s="20" t="s">
        <v>84</v>
      </c>
      <c r="S48" s="20" t="s">
        <v>85</v>
      </c>
      <c r="T48" s="21" t="s">
        <v>86</v>
      </c>
    </row>
    <row r="49" spans="1:65" s="8" customFormat="1" ht="25.9" customHeight="1">
      <c r="A49" s="57"/>
      <c r="B49" s="57"/>
      <c r="D49" s="54" t="s">
        <v>34</v>
      </c>
      <c r="E49" s="55" t="s">
        <v>87</v>
      </c>
      <c r="F49" s="55" t="s">
        <v>88</v>
      </c>
      <c r="J49" s="56"/>
      <c r="L49" s="57"/>
      <c r="M49" s="57"/>
      <c r="N49" s="57"/>
      <c r="O49" s="57"/>
      <c r="P49" s="58">
        <f>P50+P61+P68+P84+P103</f>
        <v>1074.71337511</v>
      </c>
      <c r="Q49" s="57"/>
      <c r="R49" s="58">
        <f>R50+R61+R68+R84+R103</f>
        <v>107.74978506999997</v>
      </c>
      <c r="S49" s="57"/>
      <c r="T49" s="59">
        <f>T50+T61+T68+T84+T103</f>
        <v>26.480080000000001</v>
      </c>
      <c r="AR49" s="54" t="s">
        <v>40</v>
      </c>
      <c r="AT49" s="60" t="s">
        <v>34</v>
      </c>
      <c r="AU49" s="60" t="s">
        <v>35</v>
      </c>
      <c r="AY49" s="54" t="s">
        <v>89</v>
      </c>
      <c r="BK49" s="61">
        <f>BK50+BK61+BK68+BK84+BK103</f>
        <v>0</v>
      </c>
    </row>
    <row r="50" spans="1:65" s="8" customFormat="1" ht="22.9" customHeight="1">
      <c r="A50" s="57"/>
      <c r="B50" s="57"/>
      <c r="D50" s="54" t="s">
        <v>34</v>
      </c>
      <c r="E50" s="62" t="s">
        <v>40</v>
      </c>
      <c r="F50" s="62" t="s">
        <v>90</v>
      </c>
      <c r="J50" s="63"/>
      <c r="L50" s="57"/>
      <c r="M50" s="57"/>
      <c r="N50" s="57"/>
      <c r="O50" s="57"/>
      <c r="P50" s="58">
        <f>SUM(P51:P60)</f>
        <v>24.239349999999998</v>
      </c>
      <c r="Q50" s="57"/>
      <c r="R50" s="58">
        <f>SUM(R51:R60)</f>
        <v>6.5800000000000006E-4</v>
      </c>
      <c r="S50" s="57"/>
      <c r="T50" s="59">
        <f>SUM(T51:T60)</f>
        <v>0</v>
      </c>
      <c r="AR50" s="54" t="s">
        <v>40</v>
      </c>
      <c r="AT50" s="60" t="s">
        <v>34</v>
      </c>
      <c r="AU50" s="60" t="s">
        <v>40</v>
      </c>
      <c r="AY50" s="54" t="s">
        <v>89</v>
      </c>
      <c r="BK50" s="61">
        <f>SUM(BK51:BK60)</f>
        <v>0</v>
      </c>
    </row>
    <row r="51" spans="1:65" s="1" customFormat="1" ht="24" customHeight="1">
      <c r="A51" s="16"/>
      <c r="B51" s="135"/>
      <c r="C51" s="64" t="s">
        <v>40</v>
      </c>
      <c r="D51" s="64" t="s">
        <v>91</v>
      </c>
      <c r="E51" s="65" t="s">
        <v>92</v>
      </c>
      <c r="F51" s="66" t="s">
        <v>691</v>
      </c>
      <c r="G51" s="67" t="s">
        <v>94</v>
      </c>
      <c r="H51" s="68">
        <v>17.100000000000001</v>
      </c>
      <c r="I51" s="68"/>
      <c r="J51" s="68"/>
      <c r="K51" s="136" t="s">
        <v>95</v>
      </c>
      <c r="L51" s="16"/>
      <c r="M51" s="138" t="s">
        <v>0</v>
      </c>
      <c r="N51" s="69" t="s">
        <v>14</v>
      </c>
      <c r="O51" s="70">
        <v>1.2999999999999999E-2</v>
      </c>
      <c r="P51" s="70">
        <f t="shared" ref="P51:P60" si="0">O51*H51</f>
        <v>0.2223</v>
      </c>
      <c r="Q51" s="70">
        <v>0</v>
      </c>
      <c r="R51" s="70">
        <f t="shared" ref="R51:R60" si="1">Q51*H51</f>
        <v>0</v>
      </c>
      <c r="S51" s="70">
        <v>0</v>
      </c>
      <c r="T51" s="71">
        <f t="shared" ref="T51:T60" si="2">S51*H51</f>
        <v>0</v>
      </c>
      <c r="AR51" s="72" t="s">
        <v>96</v>
      </c>
      <c r="AT51" s="72" t="s">
        <v>91</v>
      </c>
      <c r="AU51" s="72" t="s">
        <v>44</v>
      </c>
      <c r="AY51" s="9" t="s">
        <v>89</v>
      </c>
      <c r="BE51" s="73">
        <f t="shared" ref="BE51:BE60" si="3">IF(N51="základná",J51,0)</f>
        <v>0</v>
      </c>
      <c r="BF51" s="73">
        <f t="shared" ref="BF51:BF60" si="4">IF(N51="znížená",J51,0)</f>
        <v>0</v>
      </c>
      <c r="BG51" s="73">
        <f t="shared" ref="BG51:BG60" si="5">IF(N51="zákl. prenesená",J51,0)</f>
        <v>0</v>
      </c>
      <c r="BH51" s="73">
        <f t="shared" ref="BH51:BH60" si="6">IF(N51="zníž. prenesená",J51,0)</f>
        <v>0</v>
      </c>
      <c r="BI51" s="73">
        <f t="shared" ref="BI51:BI60" si="7">IF(N51="nulová",J51,0)</f>
        <v>0</v>
      </c>
      <c r="BJ51" s="9" t="s">
        <v>44</v>
      </c>
      <c r="BK51" s="74">
        <f t="shared" ref="BK51:BK60" si="8">ROUND(I51*H51,3)</f>
        <v>0</v>
      </c>
      <c r="BL51" s="9" t="s">
        <v>96</v>
      </c>
      <c r="BM51" s="72" t="s">
        <v>97</v>
      </c>
    </row>
    <row r="52" spans="1:65" s="1" customFormat="1" ht="24" customHeight="1">
      <c r="A52" s="16"/>
      <c r="B52" s="135"/>
      <c r="C52" s="64" t="s">
        <v>44</v>
      </c>
      <c r="D52" s="64" t="s">
        <v>91</v>
      </c>
      <c r="E52" s="65" t="s">
        <v>98</v>
      </c>
      <c r="F52" s="66" t="s">
        <v>99</v>
      </c>
      <c r="G52" s="67" t="s">
        <v>94</v>
      </c>
      <c r="H52" s="68">
        <v>24.45</v>
      </c>
      <c r="I52" s="68"/>
      <c r="J52" s="68"/>
      <c r="K52" s="136" t="s">
        <v>95</v>
      </c>
      <c r="L52" s="16"/>
      <c r="M52" s="138" t="s">
        <v>0</v>
      </c>
      <c r="N52" s="69" t="s">
        <v>14</v>
      </c>
      <c r="O52" s="70">
        <v>0.46</v>
      </c>
      <c r="P52" s="70">
        <f t="shared" si="0"/>
        <v>11.247</v>
      </c>
      <c r="Q52" s="70">
        <v>0</v>
      </c>
      <c r="R52" s="70">
        <f t="shared" si="1"/>
        <v>0</v>
      </c>
      <c r="S52" s="70">
        <v>0</v>
      </c>
      <c r="T52" s="71">
        <f t="shared" si="2"/>
        <v>0</v>
      </c>
      <c r="AR52" s="72" t="s">
        <v>96</v>
      </c>
      <c r="AT52" s="72" t="s">
        <v>91</v>
      </c>
      <c r="AU52" s="72" t="s">
        <v>44</v>
      </c>
      <c r="AY52" s="9" t="s">
        <v>89</v>
      </c>
      <c r="BE52" s="73">
        <f t="shared" si="3"/>
        <v>0</v>
      </c>
      <c r="BF52" s="73">
        <f t="shared" si="4"/>
        <v>0</v>
      </c>
      <c r="BG52" s="73">
        <f t="shared" si="5"/>
        <v>0</v>
      </c>
      <c r="BH52" s="73">
        <f t="shared" si="6"/>
        <v>0</v>
      </c>
      <c r="BI52" s="73">
        <f t="shared" si="7"/>
        <v>0</v>
      </c>
      <c r="BJ52" s="9" t="s">
        <v>44</v>
      </c>
      <c r="BK52" s="74">
        <f t="shared" si="8"/>
        <v>0</v>
      </c>
      <c r="BL52" s="9" t="s">
        <v>96</v>
      </c>
      <c r="BM52" s="72" t="s">
        <v>100</v>
      </c>
    </row>
    <row r="53" spans="1:65" s="1" customFormat="1" ht="24" customHeight="1">
      <c r="A53" s="16"/>
      <c r="B53" s="135"/>
      <c r="C53" s="64" t="s">
        <v>101</v>
      </c>
      <c r="D53" s="64" t="s">
        <v>91</v>
      </c>
      <c r="E53" s="65" t="s">
        <v>102</v>
      </c>
      <c r="F53" s="66" t="s">
        <v>103</v>
      </c>
      <c r="G53" s="67" t="s">
        <v>94</v>
      </c>
      <c r="H53" s="68">
        <v>24.45</v>
      </c>
      <c r="I53" s="68"/>
      <c r="J53" s="68"/>
      <c r="K53" s="136" t="s">
        <v>95</v>
      </c>
      <c r="L53" s="16"/>
      <c r="M53" s="138" t="s">
        <v>0</v>
      </c>
      <c r="N53" s="69" t="s">
        <v>14</v>
      </c>
      <c r="O53" s="70">
        <v>5.6000000000000001E-2</v>
      </c>
      <c r="P53" s="70">
        <f t="shared" si="0"/>
        <v>1.3692</v>
      </c>
      <c r="Q53" s="70">
        <v>0</v>
      </c>
      <c r="R53" s="70">
        <f t="shared" si="1"/>
        <v>0</v>
      </c>
      <c r="S53" s="70">
        <v>0</v>
      </c>
      <c r="T53" s="71">
        <f t="shared" si="2"/>
        <v>0</v>
      </c>
      <c r="AR53" s="72" t="s">
        <v>96</v>
      </c>
      <c r="AT53" s="72" t="s">
        <v>91</v>
      </c>
      <c r="AU53" s="72" t="s">
        <v>44</v>
      </c>
      <c r="AY53" s="9" t="s">
        <v>89</v>
      </c>
      <c r="BE53" s="73">
        <f t="shared" si="3"/>
        <v>0</v>
      </c>
      <c r="BF53" s="73">
        <f t="shared" si="4"/>
        <v>0</v>
      </c>
      <c r="BG53" s="73">
        <f t="shared" si="5"/>
        <v>0</v>
      </c>
      <c r="BH53" s="73">
        <f t="shared" si="6"/>
        <v>0</v>
      </c>
      <c r="BI53" s="73">
        <f t="shared" si="7"/>
        <v>0</v>
      </c>
      <c r="BJ53" s="9" t="s">
        <v>44</v>
      </c>
      <c r="BK53" s="74">
        <f t="shared" si="8"/>
        <v>0</v>
      </c>
      <c r="BL53" s="9" t="s">
        <v>96</v>
      </c>
      <c r="BM53" s="72" t="s">
        <v>104</v>
      </c>
    </row>
    <row r="54" spans="1:65" s="1" customFormat="1" ht="24" customHeight="1">
      <c r="A54" s="16"/>
      <c r="B54" s="135"/>
      <c r="C54" s="64" t="s">
        <v>96</v>
      </c>
      <c r="D54" s="64" t="s">
        <v>91</v>
      </c>
      <c r="E54" s="65" t="s">
        <v>105</v>
      </c>
      <c r="F54" s="66" t="s">
        <v>106</v>
      </c>
      <c r="G54" s="67" t="s">
        <v>94</v>
      </c>
      <c r="H54" s="68">
        <v>24.45</v>
      </c>
      <c r="I54" s="68"/>
      <c r="J54" s="68"/>
      <c r="K54" s="136" t="s">
        <v>95</v>
      </c>
      <c r="L54" s="16"/>
      <c r="M54" s="138" t="s">
        <v>0</v>
      </c>
      <c r="N54" s="69" t="s">
        <v>14</v>
      </c>
      <c r="O54" s="70">
        <v>7.0999999999999994E-2</v>
      </c>
      <c r="P54" s="70">
        <f t="shared" si="0"/>
        <v>1.7359499999999999</v>
      </c>
      <c r="Q54" s="70">
        <v>0</v>
      </c>
      <c r="R54" s="70">
        <f t="shared" si="1"/>
        <v>0</v>
      </c>
      <c r="S54" s="70">
        <v>0</v>
      </c>
      <c r="T54" s="71">
        <f t="shared" si="2"/>
        <v>0</v>
      </c>
      <c r="AR54" s="72" t="s">
        <v>96</v>
      </c>
      <c r="AT54" s="72" t="s">
        <v>91</v>
      </c>
      <c r="AU54" s="72" t="s">
        <v>44</v>
      </c>
      <c r="AY54" s="9" t="s">
        <v>89</v>
      </c>
      <c r="BE54" s="73">
        <f t="shared" si="3"/>
        <v>0</v>
      </c>
      <c r="BF54" s="73">
        <f t="shared" si="4"/>
        <v>0</v>
      </c>
      <c r="BG54" s="73">
        <f t="shared" si="5"/>
        <v>0</v>
      </c>
      <c r="BH54" s="73">
        <f t="shared" si="6"/>
        <v>0</v>
      </c>
      <c r="BI54" s="73">
        <f t="shared" si="7"/>
        <v>0</v>
      </c>
      <c r="BJ54" s="9" t="s">
        <v>44</v>
      </c>
      <c r="BK54" s="74">
        <f t="shared" si="8"/>
        <v>0</v>
      </c>
      <c r="BL54" s="9" t="s">
        <v>96</v>
      </c>
      <c r="BM54" s="72" t="s">
        <v>107</v>
      </c>
    </row>
    <row r="55" spans="1:65" s="1" customFormat="1" ht="16.5" customHeight="1">
      <c r="A55" s="16"/>
      <c r="B55" s="135"/>
      <c r="C55" s="64" t="s">
        <v>108</v>
      </c>
      <c r="D55" s="64" t="s">
        <v>91</v>
      </c>
      <c r="E55" s="65" t="s">
        <v>109</v>
      </c>
      <c r="F55" s="66" t="s">
        <v>110</v>
      </c>
      <c r="G55" s="67" t="s">
        <v>94</v>
      </c>
      <c r="H55" s="68">
        <v>24.45</v>
      </c>
      <c r="I55" s="68"/>
      <c r="J55" s="68"/>
      <c r="K55" s="136" t="s">
        <v>95</v>
      </c>
      <c r="L55" s="16"/>
      <c r="M55" s="138" t="s">
        <v>0</v>
      </c>
      <c r="N55" s="69" t="s">
        <v>14</v>
      </c>
      <c r="O55" s="70">
        <v>8.9999999999999993E-3</v>
      </c>
      <c r="P55" s="70">
        <f t="shared" si="0"/>
        <v>0.22004999999999997</v>
      </c>
      <c r="Q55" s="70">
        <v>0</v>
      </c>
      <c r="R55" s="70">
        <f t="shared" si="1"/>
        <v>0</v>
      </c>
      <c r="S55" s="70">
        <v>0</v>
      </c>
      <c r="T55" s="71">
        <f t="shared" si="2"/>
        <v>0</v>
      </c>
      <c r="AR55" s="72" t="s">
        <v>96</v>
      </c>
      <c r="AT55" s="72" t="s">
        <v>91</v>
      </c>
      <c r="AU55" s="72" t="s">
        <v>44</v>
      </c>
      <c r="AY55" s="9" t="s">
        <v>89</v>
      </c>
      <c r="BE55" s="73">
        <f t="shared" si="3"/>
        <v>0</v>
      </c>
      <c r="BF55" s="73">
        <f t="shared" si="4"/>
        <v>0</v>
      </c>
      <c r="BG55" s="73">
        <f t="shared" si="5"/>
        <v>0</v>
      </c>
      <c r="BH55" s="73">
        <f t="shared" si="6"/>
        <v>0</v>
      </c>
      <c r="BI55" s="73">
        <f t="shared" si="7"/>
        <v>0</v>
      </c>
      <c r="BJ55" s="9" t="s">
        <v>44</v>
      </c>
      <c r="BK55" s="74">
        <f t="shared" si="8"/>
        <v>0</v>
      </c>
      <c r="BL55" s="9" t="s">
        <v>96</v>
      </c>
      <c r="BM55" s="72" t="s">
        <v>111</v>
      </c>
    </row>
    <row r="56" spans="1:65" s="1" customFormat="1" ht="24" customHeight="1">
      <c r="A56" s="16"/>
      <c r="B56" s="135"/>
      <c r="C56" s="64" t="s">
        <v>112</v>
      </c>
      <c r="D56" s="64" t="s">
        <v>91</v>
      </c>
      <c r="E56" s="65" t="s">
        <v>113</v>
      </c>
      <c r="F56" s="66" t="s">
        <v>114</v>
      </c>
      <c r="G56" s="67" t="s">
        <v>115</v>
      </c>
      <c r="H56" s="68">
        <v>24.45</v>
      </c>
      <c r="I56" s="68"/>
      <c r="J56" s="68"/>
      <c r="K56" s="136" t="s">
        <v>95</v>
      </c>
      <c r="L56" s="16"/>
      <c r="M56" s="138" t="s">
        <v>0</v>
      </c>
      <c r="N56" s="69" t="s">
        <v>14</v>
      </c>
      <c r="O56" s="70">
        <v>0</v>
      </c>
      <c r="P56" s="70">
        <f t="shared" si="0"/>
        <v>0</v>
      </c>
      <c r="Q56" s="70">
        <v>0</v>
      </c>
      <c r="R56" s="70">
        <f t="shared" si="1"/>
        <v>0</v>
      </c>
      <c r="S56" s="70">
        <v>0</v>
      </c>
      <c r="T56" s="71">
        <f t="shared" si="2"/>
        <v>0</v>
      </c>
      <c r="AR56" s="72" t="s">
        <v>96</v>
      </c>
      <c r="AT56" s="72" t="s">
        <v>91</v>
      </c>
      <c r="AU56" s="72" t="s">
        <v>44</v>
      </c>
      <c r="AY56" s="9" t="s">
        <v>89</v>
      </c>
      <c r="BE56" s="73">
        <f t="shared" si="3"/>
        <v>0</v>
      </c>
      <c r="BF56" s="73">
        <f t="shared" si="4"/>
        <v>0</v>
      </c>
      <c r="BG56" s="73">
        <f t="shared" si="5"/>
        <v>0</v>
      </c>
      <c r="BH56" s="73">
        <f t="shared" si="6"/>
        <v>0</v>
      </c>
      <c r="BI56" s="73">
        <f t="shared" si="7"/>
        <v>0</v>
      </c>
      <c r="BJ56" s="9" t="s">
        <v>44</v>
      </c>
      <c r="BK56" s="74">
        <f t="shared" si="8"/>
        <v>0</v>
      </c>
      <c r="BL56" s="9" t="s">
        <v>96</v>
      </c>
      <c r="BM56" s="72" t="s">
        <v>116</v>
      </c>
    </row>
    <row r="57" spans="1:65" s="1" customFormat="1" ht="16.5" customHeight="1">
      <c r="A57" s="16"/>
      <c r="B57" s="135"/>
      <c r="C57" s="64" t="s">
        <v>117</v>
      </c>
      <c r="D57" s="64" t="s">
        <v>91</v>
      </c>
      <c r="E57" s="65" t="s">
        <v>118</v>
      </c>
      <c r="F57" s="66" t="s">
        <v>119</v>
      </c>
      <c r="G57" s="67" t="s">
        <v>120</v>
      </c>
      <c r="H57" s="68">
        <v>21.3</v>
      </c>
      <c r="I57" s="68"/>
      <c r="J57" s="68"/>
      <c r="K57" s="136" t="s">
        <v>95</v>
      </c>
      <c r="L57" s="16"/>
      <c r="M57" s="138" t="s">
        <v>0</v>
      </c>
      <c r="N57" s="69" t="s">
        <v>14</v>
      </c>
      <c r="O57" s="70">
        <v>6.0999999999999999E-2</v>
      </c>
      <c r="P57" s="70">
        <f t="shared" si="0"/>
        <v>1.2993000000000001</v>
      </c>
      <c r="Q57" s="70">
        <v>0</v>
      </c>
      <c r="R57" s="70">
        <f t="shared" si="1"/>
        <v>0</v>
      </c>
      <c r="S57" s="70">
        <v>0</v>
      </c>
      <c r="T57" s="71">
        <f t="shared" si="2"/>
        <v>0</v>
      </c>
      <c r="AR57" s="72" t="s">
        <v>96</v>
      </c>
      <c r="AT57" s="72" t="s">
        <v>91</v>
      </c>
      <c r="AU57" s="72" t="s">
        <v>44</v>
      </c>
      <c r="AY57" s="9" t="s">
        <v>89</v>
      </c>
      <c r="BE57" s="73">
        <f t="shared" si="3"/>
        <v>0</v>
      </c>
      <c r="BF57" s="73">
        <f t="shared" si="4"/>
        <v>0</v>
      </c>
      <c r="BG57" s="73">
        <f t="shared" si="5"/>
        <v>0</v>
      </c>
      <c r="BH57" s="73">
        <f t="shared" si="6"/>
        <v>0</v>
      </c>
      <c r="BI57" s="73">
        <f t="shared" si="7"/>
        <v>0</v>
      </c>
      <c r="BJ57" s="9" t="s">
        <v>44</v>
      </c>
      <c r="BK57" s="74">
        <f t="shared" si="8"/>
        <v>0</v>
      </c>
      <c r="BL57" s="9" t="s">
        <v>96</v>
      </c>
      <c r="BM57" s="72" t="s">
        <v>121</v>
      </c>
    </row>
    <row r="58" spans="1:65" s="1" customFormat="1" ht="16.5" customHeight="1">
      <c r="A58" s="16"/>
      <c r="B58" s="135"/>
      <c r="C58" s="75" t="s">
        <v>122</v>
      </c>
      <c r="D58" s="75" t="s">
        <v>123</v>
      </c>
      <c r="E58" s="76" t="s">
        <v>124</v>
      </c>
      <c r="F58" s="77" t="s">
        <v>125</v>
      </c>
      <c r="G58" s="78" t="s">
        <v>126</v>
      </c>
      <c r="H58" s="79">
        <v>0.65800000000000003</v>
      </c>
      <c r="I58" s="79"/>
      <c r="J58" s="79"/>
      <c r="K58" s="137" t="s">
        <v>95</v>
      </c>
      <c r="L58" s="141"/>
      <c r="M58" s="139" t="s">
        <v>0</v>
      </c>
      <c r="N58" s="80" t="s">
        <v>14</v>
      </c>
      <c r="O58" s="70">
        <v>0</v>
      </c>
      <c r="P58" s="70">
        <f t="shared" si="0"/>
        <v>0</v>
      </c>
      <c r="Q58" s="70">
        <v>1E-3</v>
      </c>
      <c r="R58" s="70">
        <f t="shared" si="1"/>
        <v>6.5800000000000006E-4</v>
      </c>
      <c r="S58" s="70">
        <v>0</v>
      </c>
      <c r="T58" s="71">
        <f t="shared" si="2"/>
        <v>0</v>
      </c>
      <c r="AR58" s="72" t="s">
        <v>122</v>
      </c>
      <c r="AT58" s="72" t="s">
        <v>123</v>
      </c>
      <c r="AU58" s="72" t="s">
        <v>44</v>
      </c>
      <c r="AY58" s="9" t="s">
        <v>89</v>
      </c>
      <c r="BE58" s="73">
        <f t="shared" si="3"/>
        <v>0</v>
      </c>
      <c r="BF58" s="73">
        <f t="shared" si="4"/>
        <v>0</v>
      </c>
      <c r="BG58" s="73">
        <f t="shared" si="5"/>
        <v>0</v>
      </c>
      <c r="BH58" s="73">
        <f t="shared" si="6"/>
        <v>0</v>
      </c>
      <c r="BI58" s="73">
        <f t="shared" si="7"/>
        <v>0</v>
      </c>
      <c r="BJ58" s="9" t="s">
        <v>44</v>
      </c>
      <c r="BK58" s="74">
        <f t="shared" si="8"/>
        <v>0</v>
      </c>
      <c r="BL58" s="9" t="s">
        <v>96</v>
      </c>
      <c r="BM58" s="72" t="s">
        <v>127</v>
      </c>
    </row>
    <row r="59" spans="1:65" s="1" customFormat="1" ht="16.5" customHeight="1">
      <c r="A59" s="16"/>
      <c r="B59" s="135"/>
      <c r="C59" s="64" t="s">
        <v>128</v>
      </c>
      <c r="D59" s="64" t="s">
        <v>91</v>
      </c>
      <c r="E59" s="65" t="s">
        <v>129</v>
      </c>
      <c r="F59" s="66" t="s">
        <v>130</v>
      </c>
      <c r="G59" s="67" t="s">
        <v>120</v>
      </c>
      <c r="H59" s="68">
        <v>74.45</v>
      </c>
      <c r="I59" s="68"/>
      <c r="J59" s="68"/>
      <c r="K59" s="136" t="s">
        <v>95</v>
      </c>
      <c r="L59" s="16"/>
      <c r="M59" s="138" t="s">
        <v>0</v>
      </c>
      <c r="N59" s="69" t="s">
        <v>14</v>
      </c>
      <c r="O59" s="70">
        <v>1.7000000000000001E-2</v>
      </c>
      <c r="P59" s="70">
        <f t="shared" si="0"/>
        <v>1.2656500000000002</v>
      </c>
      <c r="Q59" s="70">
        <v>0</v>
      </c>
      <c r="R59" s="70">
        <f t="shared" si="1"/>
        <v>0</v>
      </c>
      <c r="S59" s="70">
        <v>0</v>
      </c>
      <c r="T59" s="71">
        <f t="shared" si="2"/>
        <v>0</v>
      </c>
      <c r="AR59" s="72" t="s">
        <v>96</v>
      </c>
      <c r="AT59" s="72" t="s">
        <v>91</v>
      </c>
      <c r="AU59" s="72" t="s">
        <v>44</v>
      </c>
      <c r="AY59" s="9" t="s">
        <v>89</v>
      </c>
      <c r="BE59" s="73">
        <f t="shared" si="3"/>
        <v>0</v>
      </c>
      <c r="BF59" s="73">
        <f t="shared" si="4"/>
        <v>0</v>
      </c>
      <c r="BG59" s="73">
        <f t="shared" si="5"/>
        <v>0</v>
      </c>
      <c r="BH59" s="73">
        <f t="shared" si="6"/>
        <v>0</v>
      </c>
      <c r="BI59" s="73">
        <f t="shared" si="7"/>
        <v>0</v>
      </c>
      <c r="BJ59" s="9" t="s">
        <v>44</v>
      </c>
      <c r="BK59" s="74">
        <f t="shared" si="8"/>
        <v>0</v>
      </c>
      <c r="BL59" s="9" t="s">
        <v>96</v>
      </c>
      <c r="BM59" s="72" t="s">
        <v>131</v>
      </c>
    </row>
    <row r="60" spans="1:65" s="1" customFormat="1" ht="24" customHeight="1">
      <c r="A60" s="16"/>
      <c r="B60" s="135"/>
      <c r="C60" s="64" t="s">
        <v>132</v>
      </c>
      <c r="D60" s="64" t="s">
        <v>91</v>
      </c>
      <c r="E60" s="65" t="s">
        <v>133</v>
      </c>
      <c r="F60" s="66" t="s">
        <v>134</v>
      </c>
      <c r="G60" s="67" t="s">
        <v>120</v>
      </c>
      <c r="H60" s="68">
        <v>21.3</v>
      </c>
      <c r="I60" s="68"/>
      <c r="J60" s="68"/>
      <c r="K60" s="136" t="s">
        <v>95</v>
      </c>
      <c r="L60" s="16"/>
      <c r="M60" s="138" t="s">
        <v>0</v>
      </c>
      <c r="N60" s="69" t="s">
        <v>14</v>
      </c>
      <c r="O60" s="70">
        <v>0.32300000000000001</v>
      </c>
      <c r="P60" s="70">
        <f t="shared" si="0"/>
        <v>6.8799000000000001</v>
      </c>
      <c r="Q60" s="70">
        <v>0</v>
      </c>
      <c r="R60" s="70">
        <f t="shared" si="1"/>
        <v>0</v>
      </c>
      <c r="S60" s="70">
        <v>0</v>
      </c>
      <c r="T60" s="71">
        <f t="shared" si="2"/>
        <v>0</v>
      </c>
      <c r="AR60" s="72" t="s">
        <v>96</v>
      </c>
      <c r="AT60" s="72" t="s">
        <v>91</v>
      </c>
      <c r="AU60" s="72" t="s">
        <v>44</v>
      </c>
      <c r="AY60" s="9" t="s">
        <v>89</v>
      </c>
      <c r="BE60" s="73">
        <f t="shared" si="3"/>
        <v>0</v>
      </c>
      <c r="BF60" s="73">
        <f t="shared" si="4"/>
        <v>0</v>
      </c>
      <c r="BG60" s="73">
        <f t="shared" si="5"/>
        <v>0</v>
      </c>
      <c r="BH60" s="73">
        <f t="shared" si="6"/>
        <v>0</v>
      </c>
      <c r="BI60" s="73">
        <f t="shared" si="7"/>
        <v>0</v>
      </c>
      <c r="BJ60" s="9" t="s">
        <v>44</v>
      </c>
      <c r="BK60" s="74">
        <f t="shared" si="8"/>
        <v>0</v>
      </c>
      <c r="BL60" s="9" t="s">
        <v>96</v>
      </c>
      <c r="BM60" s="72" t="s">
        <v>135</v>
      </c>
    </row>
    <row r="61" spans="1:65" s="8" customFormat="1" ht="22.9" customHeight="1">
      <c r="A61" s="57"/>
      <c r="B61" s="57"/>
      <c r="D61" s="54" t="s">
        <v>34</v>
      </c>
      <c r="E61" s="62" t="s">
        <v>108</v>
      </c>
      <c r="F61" s="62" t="s">
        <v>136</v>
      </c>
      <c r="J61" s="63"/>
      <c r="L61" s="57"/>
      <c r="M61" s="57"/>
      <c r="N61" s="57"/>
      <c r="O61" s="57"/>
      <c r="P61" s="58">
        <f>SUM(P62:P67)</f>
        <v>48.700699999999998</v>
      </c>
      <c r="Q61" s="57"/>
      <c r="R61" s="58">
        <f>SUM(R62:R67)</f>
        <v>49.179487099999989</v>
      </c>
      <c r="S61" s="57"/>
      <c r="T61" s="59">
        <f>SUM(T62:T67)</f>
        <v>0</v>
      </c>
      <c r="AR61" s="54" t="s">
        <v>40</v>
      </c>
      <c r="AT61" s="60" t="s">
        <v>34</v>
      </c>
      <c r="AU61" s="60" t="s">
        <v>40</v>
      </c>
      <c r="AY61" s="54" t="s">
        <v>89</v>
      </c>
      <c r="BK61" s="61">
        <f>SUM(BK62:BK67)</f>
        <v>0</v>
      </c>
    </row>
    <row r="62" spans="1:65" s="1" customFormat="1" ht="24" customHeight="1">
      <c r="A62" s="16"/>
      <c r="B62" s="135"/>
      <c r="C62" s="64" t="s">
        <v>137</v>
      </c>
      <c r="D62" s="64" t="s">
        <v>91</v>
      </c>
      <c r="E62" s="65" t="s">
        <v>138</v>
      </c>
      <c r="F62" s="66" t="s">
        <v>139</v>
      </c>
      <c r="G62" s="67" t="s">
        <v>120</v>
      </c>
      <c r="H62" s="68">
        <v>8.15</v>
      </c>
      <c r="I62" s="68"/>
      <c r="J62" s="68"/>
      <c r="K62" s="136" t="s">
        <v>95</v>
      </c>
      <c r="L62" s="16"/>
      <c r="M62" s="138" t="s">
        <v>0</v>
      </c>
      <c r="N62" s="69" t="s">
        <v>14</v>
      </c>
      <c r="O62" s="70">
        <v>2.4119999999999999E-2</v>
      </c>
      <c r="P62" s="70">
        <f t="shared" ref="P62:P67" si="9">O62*H62</f>
        <v>0.196578</v>
      </c>
      <c r="Q62" s="70">
        <v>0.27994000000000002</v>
      </c>
      <c r="R62" s="70">
        <f t="shared" ref="R62:R67" si="10">Q62*H62</f>
        <v>2.2815110000000001</v>
      </c>
      <c r="S62" s="70">
        <v>0</v>
      </c>
      <c r="T62" s="71">
        <f t="shared" ref="T62:T67" si="11">S62*H62</f>
        <v>0</v>
      </c>
      <c r="AR62" s="72" t="s">
        <v>96</v>
      </c>
      <c r="AT62" s="72" t="s">
        <v>91</v>
      </c>
      <c r="AU62" s="72" t="s">
        <v>44</v>
      </c>
      <c r="AY62" s="9" t="s">
        <v>89</v>
      </c>
      <c r="BE62" s="73">
        <f t="shared" ref="BE62:BE67" si="12">IF(N62="základná",J62,0)</f>
        <v>0</v>
      </c>
      <c r="BF62" s="73">
        <f t="shared" ref="BF62:BF67" si="13">IF(N62="znížená",J62,0)</f>
        <v>0</v>
      </c>
      <c r="BG62" s="73">
        <f t="shared" ref="BG62:BG67" si="14">IF(N62="zákl. prenesená",J62,0)</f>
        <v>0</v>
      </c>
      <c r="BH62" s="73">
        <f t="shared" ref="BH62:BH67" si="15">IF(N62="zníž. prenesená",J62,0)</f>
        <v>0</v>
      </c>
      <c r="BI62" s="73">
        <f t="shared" ref="BI62:BI67" si="16">IF(N62="nulová",J62,0)</f>
        <v>0</v>
      </c>
      <c r="BJ62" s="9" t="s">
        <v>44</v>
      </c>
      <c r="BK62" s="74">
        <f t="shared" ref="BK62:BK67" si="17">ROUND(I62*H62,3)</f>
        <v>0</v>
      </c>
      <c r="BL62" s="9" t="s">
        <v>96</v>
      </c>
      <c r="BM62" s="72" t="s">
        <v>140</v>
      </c>
    </row>
    <row r="63" spans="1:65" s="1" customFormat="1" ht="24" customHeight="1">
      <c r="A63" s="16"/>
      <c r="B63" s="135"/>
      <c r="C63" s="64" t="s">
        <v>141</v>
      </c>
      <c r="D63" s="64" t="s">
        <v>91</v>
      </c>
      <c r="E63" s="65" t="s">
        <v>142</v>
      </c>
      <c r="F63" s="66" t="s">
        <v>143</v>
      </c>
      <c r="G63" s="67" t="s">
        <v>120</v>
      </c>
      <c r="H63" s="68">
        <v>45.6</v>
      </c>
      <c r="I63" s="68"/>
      <c r="J63" s="68"/>
      <c r="K63" s="136" t="s">
        <v>95</v>
      </c>
      <c r="L63" s="16"/>
      <c r="M63" s="138" t="s">
        <v>0</v>
      </c>
      <c r="N63" s="69" t="s">
        <v>14</v>
      </c>
      <c r="O63" s="70">
        <v>2.4119999999999999E-2</v>
      </c>
      <c r="P63" s="70">
        <f t="shared" si="9"/>
        <v>1.099872</v>
      </c>
      <c r="Q63" s="70">
        <v>0.31628000000000001</v>
      </c>
      <c r="R63" s="70">
        <f t="shared" si="10"/>
        <v>14.422368000000001</v>
      </c>
      <c r="S63" s="70">
        <v>0</v>
      </c>
      <c r="T63" s="71">
        <f t="shared" si="11"/>
        <v>0</v>
      </c>
      <c r="AR63" s="72" t="s">
        <v>96</v>
      </c>
      <c r="AT63" s="72" t="s">
        <v>91</v>
      </c>
      <c r="AU63" s="72" t="s">
        <v>44</v>
      </c>
      <c r="AY63" s="9" t="s">
        <v>89</v>
      </c>
      <c r="BE63" s="73">
        <f t="shared" si="12"/>
        <v>0</v>
      </c>
      <c r="BF63" s="73">
        <f t="shared" si="13"/>
        <v>0</v>
      </c>
      <c r="BG63" s="73">
        <f t="shared" si="14"/>
        <v>0</v>
      </c>
      <c r="BH63" s="73">
        <f t="shared" si="15"/>
        <v>0</v>
      </c>
      <c r="BI63" s="73">
        <f t="shared" si="16"/>
        <v>0</v>
      </c>
      <c r="BJ63" s="9" t="s">
        <v>44</v>
      </c>
      <c r="BK63" s="74">
        <f t="shared" si="17"/>
        <v>0</v>
      </c>
      <c r="BL63" s="9" t="s">
        <v>96</v>
      </c>
      <c r="BM63" s="72" t="s">
        <v>144</v>
      </c>
    </row>
    <row r="64" spans="1:65" s="1" customFormat="1" ht="24" customHeight="1">
      <c r="A64" s="16"/>
      <c r="B64" s="135"/>
      <c r="C64" s="64" t="s">
        <v>145</v>
      </c>
      <c r="D64" s="64" t="s">
        <v>91</v>
      </c>
      <c r="E64" s="65" t="s">
        <v>146</v>
      </c>
      <c r="F64" s="66" t="s">
        <v>147</v>
      </c>
      <c r="G64" s="67" t="s">
        <v>120</v>
      </c>
      <c r="H64" s="68">
        <v>53.75</v>
      </c>
      <c r="I64" s="68"/>
      <c r="J64" s="68"/>
      <c r="K64" s="136" t="s">
        <v>95</v>
      </c>
      <c r="L64" s="16"/>
      <c r="M64" s="138" t="s">
        <v>0</v>
      </c>
      <c r="N64" s="69" t="s">
        <v>14</v>
      </c>
      <c r="O64" s="70">
        <v>0.16300000000000001</v>
      </c>
      <c r="P64" s="70">
        <f t="shared" si="9"/>
        <v>8.7612500000000004</v>
      </c>
      <c r="Q64" s="70">
        <v>0.33590999999999999</v>
      </c>
      <c r="R64" s="70">
        <f t="shared" si="10"/>
        <v>18.055162499999998</v>
      </c>
      <c r="S64" s="70">
        <v>0</v>
      </c>
      <c r="T64" s="71">
        <f t="shared" si="11"/>
        <v>0</v>
      </c>
      <c r="AR64" s="72" t="s">
        <v>96</v>
      </c>
      <c r="AT64" s="72" t="s">
        <v>91</v>
      </c>
      <c r="AU64" s="72" t="s">
        <v>44</v>
      </c>
      <c r="AY64" s="9" t="s">
        <v>89</v>
      </c>
      <c r="BE64" s="73">
        <f t="shared" si="12"/>
        <v>0</v>
      </c>
      <c r="BF64" s="73">
        <f t="shared" si="13"/>
        <v>0</v>
      </c>
      <c r="BG64" s="73">
        <f t="shared" si="14"/>
        <v>0</v>
      </c>
      <c r="BH64" s="73">
        <f t="shared" si="15"/>
        <v>0</v>
      </c>
      <c r="BI64" s="73">
        <f t="shared" si="16"/>
        <v>0</v>
      </c>
      <c r="BJ64" s="9" t="s">
        <v>44</v>
      </c>
      <c r="BK64" s="74">
        <f t="shared" si="17"/>
        <v>0</v>
      </c>
      <c r="BL64" s="9" t="s">
        <v>96</v>
      </c>
      <c r="BM64" s="72" t="s">
        <v>148</v>
      </c>
    </row>
    <row r="65" spans="1:65" s="1" customFormat="1" ht="24" customHeight="1">
      <c r="A65" s="16"/>
      <c r="B65" s="135"/>
      <c r="C65" s="64" t="s">
        <v>149</v>
      </c>
      <c r="D65" s="64" t="s">
        <v>91</v>
      </c>
      <c r="E65" s="65" t="s">
        <v>150</v>
      </c>
      <c r="F65" s="66" t="s">
        <v>151</v>
      </c>
      <c r="G65" s="67" t="s">
        <v>120</v>
      </c>
      <c r="H65" s="68">
        <v>19.2</v>
      </c>
      <c r="I65" s="68"/>
      <c r="J65" s="68"/>
      <c r="K65" s="136" t="s">
        <v>95</v>
      </c>
      <c r="L65" s="16"/>
      <c r="M65" s="138" t="s">
        <v>0</v>
      </c>
      <c r="N65" s="69" t="s">
        <v>14</v>
      </c>
      <c r="O65" s="70">
        <v>0.16500000000000001</v>
      </c>
      <c r="P65" s="70">
        <f t="shared" si="9"/>
        <v>3.1680000000000001</v>
      </c>
      <c r="Q65" s="70">
        <v>0.35818</v>
      </c>
      <c r="R65" s="70">
        <f t="shared" si="10"/>
        <v>6.8770559999999996</v>
      </c>
      <c r="S65" s="70">
        <v>0</v>
      </c>
      <c r="T65" s="71">
        <f t="shared" si="11"/>
        <v>0</v>
      </c>
      <c r="AR65" s="72" t="s">
        <v>96</v>
      </c>
      <c r="AT65" s="72" t="s">
        <v>91</v>
      </c>
      <c r="AU65" s="72" t="s">
        <v>44</v>
      </c>
      <c r="AY65" s="9" t="s">
        <v>89</v>
      </c>
      <c r="BE65" s="73">
        <f t="shared" si="12"/>
        <v>0</v>
      </c>
      <c r="BF65" s="73">
        <f t="shared" si="13"/>
        <v>0</v>
      </c>
      <c r="BG65" s="73">
        <f t="shared" si="14"/>
        <v>0</v>
      </c>
      <c r="BH65" s="73">
        <f t="shared" si="15"/>
        <v>0</v>
      </c>
      <c r="BI65" s="73">
        <f t="shared" si="16"/>
        <v>0</v>
      </c>
      <c r="BJ65" s="9" t="s">
        <v>44</v>
      </c>
      <c r="BK65" s="74">
        <f t="shared" si="17"/>
        <v>0</v>
      </c>
      <c r="BL65" s="9" t="s">
        <v>96</v>
      </c>
      <c r="BM65" s="72" t="s">
        <v>152</v>
      </c>
    </row>
    <row r="66" spans="1:65" s="1" customFormat="1" ht="24" customHeight="1">
      <c r="A66" s="16"/>
      <c r="B66" s="135"/>
      <c r="C66" s="64" t="s">
        <v>153</v>
      </c>
      <c r="D66" s="64" t="s">
        <v>91</v>
      </c>
      <c r="E66" s="65" t="s">
        <v>154</v>
      </c>
      <c r="F66" s="66" t="s">
        <v>155</v>
      </c>
      <c r="G66" s="67" t="s">
        <v>120</v>
      </c>
      <c r="H66" s="68">
        <v>53.75</v>
      </c>
      <c r="I66" s="68"/>
      <c r="J66" s="68"/>
      <c r="K66" s="136" t="s">
        <v>95</v>
      </c>
      <c r="L66" s="16"/>
      <c r="M66" s="138" t="s">
        <v>0</v>
      </c>
      <c r="N66" s="69" t="s">
        <v>14</v>
      </c>
      <c r="O66" s="70">
        <v>0.66</v>
      </c>
      <c r="P66" s="70">
        <f t="shared" si="9"/>
        <v>35.475000000000001</v>
      </c>
      <c r="Q66" s="70">
        <v>0.126</v>
      </c>
      <c r="R66" s="70">
        <f t="shared" si="10"/>
        <v>6.7725</v>
      </c>
      <c r="S66" s="70">
        <v>0</v>
      </c>
      <c r="T66" s="71">
        <f t="shared" si="11"/>
        <v>0</v>
      </c>
      <c r="AR66" s="72" t="s">
        <v>96</v>
      </c>
      <c r="AT66" s="72" t="s">
        <v>91</v>
      </c>
      <c r="AU66" s="72" t="s">
        <v>44</v>
      </c>
      <c r="AY66" s="9" t="s">
        <v>89</v>
      </c>
      <c r="BE66" s="73">
        <f t="shared" si="12"/>
        <v>0</v>
      </c>
      <c r="BF66" s="73">
        <f t="shared" si="13"/>
        <v>0</v>
      </c>
      <c r="BG66" s="73">
        <f t="shared" si="14"/>
        <v>0</v>
      </c>
      <c r="BH66" s="73">
        <f t="shared" si="15"/>
        <v>0</v>
      </c>
      <c r="BI66" s="73">
        <f t="shared" si="16"/>
        <v>0</v>
      </c>
      <c r="BJ66" s="9" t="s">
        <v>44</v>
      </c>
      <c r="BK66" s="74">
        <f t="shared" si="17"/>
        <v>0</v>
      </c>
      <c r="BL66" s="9" t="s">
        <v>96</v>
      </c>
      <c r="BM66" s="72" t="s">
        <v>156</v>
      </c>
    </row>
    <row r="67" spans="1:65" s="1" customFormat="1" ht="16.5" customHeight="1">
      <c r="A67" s="16"/>
      <c r="B67" s="135"/>
      <c r="C67" s="75" t="s">
        <v>157</v>
      </c>
      <c r="D67" s="75" t="s">
        <v>123</v>
      </c>
      <c r="E67" s="76" t="s">
        <v>158</v>
      </c>
      <c r="F67" s="77" t="s">
        <v>159</v>
      </c>
      <c r="G67" s="78" t="s">
        <v>120</v>
      </c>
      <c r="H67" s="79">
        <v>54.287999999999997</v>
      </c>
      <c r="I67" s="79"/>
      <c r="J67" s="79"/>
      <c r="K67" s="137" t="s">
        <v>0</v>
      </c>
      <c r="L67" s="141"/>
      <c r="M67" s="139" t="s">
        <v>0</v>
      </c>
      <c r="N67" s="80" t="s">
        <v>14</v>
      </c>
      <c r="O67" s="70">
        <v>0</v>
      </c>
      <c r="P67" s="70">
        <f t="shared" si="9"/>
        <v>0</v>
      </c>
      <c r="Q67" s="70">
        <v>1.4200000000000001E-2</v>
      </c>
      <c r="R67" s="70">
        <f t="shared" si="10"/>
        <v>0.77088959999999995</v>
      </c>
      <c r="S67" s="70">
        <v>0</v>
      </c>
      <c r="T67" s="71">
        <f t="shared" si="11"/>
        <v>0</v>
      </c>
      <c r="AR67" s="72" t="s">
        <v>122</v>
      </c>
      <c r="AT67" s="72" t="s">
        <v>123</v>
      </c>
      <c r="AU67" s="72" t="s">
        <v>44</v>
      </c>
      <c r="AY67" s="9" t="s">
        <v>89</v>
      </c>
      <c r="BE67" s="73">
        <f t="shared" si="12"/>
        <v>0</v>
      </c>
      <c r="BF67" s="73">
        <f t="shared" si="13"/>
        <v>0</v>
      </c>
      <c r="BG67" s="73">
        <f t="shared" si="14"/>
        <v>0</v>
      </c>
      <c r="BH67" s="73">
        <f t="shared" si="15"/>
        <v>0</v>
      </c>
      <c r="BI67" s="73">
        <f t="shared" si="16"/>
        <v>0</v>
      </c>
      <c r="BJ67" s="9" t="s">
        <v>44</v>
      </c>
      <c r="BK67" s="74">
        <f t="shared" si="17"/>
        <v>0</v>
      </c>
      <c r="BL67" s="9" t="s">
        <v>96</v>
      </c>
      <c r="BM67" s="72" t="s">
        <v>160</v>
      </c>
    </row>
    <row r="68" spans="1:65" s="8" customFormat="1" ht="22.9" customHeight="1">
      <c r="A68" s="57"/>
      <c r="B68" s="57"/>
      <c r="D68" s="54" t="s">
        <v>34</v>
      </c>
      <c r="E68" s="62" t="s">
        <v>112</v>
      </c>
      <c r="F68" s="62" t="s">
        <v>161</v>
      </c>
      <c r="J68" s="63"/>
      <c r="L68" s="57"/>
      <c r="M68" s="57"/>
      <c r="N68" s="57"/>
      <c r="O68" s="57"/>
      <c r="P68" s="58">
        <f>SUM(P69:P83)</f>
        <v>684.90377103000003</v>
      </c>
      <c r="Q68" s="57"/>
      <c r="R68" s="58">
        <f>SUM(R69:R83)</f>
        <v>18.480396349999999</v>
      </c>
      <c r="S68" s="57"/>
      <c r="T68" s="59">
        <f>SUM(T69:T83)</f>
        <v>0</v>
      </c>
      <c r="AR68" s="54" t="s">
        <v>40</v>
      </c>
      <c r="AT68" s="60" t="s">
        <v>34</v>
      </c>
      <c r="AU68" s="60" t="s">
        <v>40</v>
      </c>
      <c r="AY68" s="54" t="s">
        <v>89</v>
      </c>
      <c r="BK68" s="61">
        <f>SUM(BK69:BK83)</f>
        <v>0</v>
      </c>
    </row>
    <row r="69" spans="1:65" s="1" customFormat="1" ht="16.5" customHeight="1">
      <c r="A69" s="16"/>
      <c r="B69" s="135"/>
      <c r="C69" s="64" t="s">
        <v>162</v>
      </c>
      <c r="D69" s="64" t="s">
        <v>91</v>
      </c>
      <c r="E69" s="65" t="s">
        <v>163</v>
      </c>
      <c r="F69" s="66" t="s">
        <v>164</v>
      </c>
      <c r="G69" s="67" t="s">
        <v>120</v>
      </c>
      <c r="H69" s="68">
        <v>359.08</v>
      </c>
      <c r="I69" s="68"/>
      <c r="J69" s="68"/>
      <c r="K69" s="136" t="s">
        <v>95</v>
      </c>
      <c r="L69" s="16"/>
      <c r="M69" s="138" t="s">
        <v>0</v>
      </c>
      <c r="N69" s="69" t="s">
        <v>14</v>
      </c>
      <c r="O69" s="70">
        <v>0.25800000000000001</v>
      </c>
      <c r="P69" s="70">
        <f t="shared" ref="P69:P83" si="18">O69*H69</f>
        <v>92.64264</v>
      </c>
      <c r="Q69" s="70">
        <v>4.0000000000000003E-5</v>
      </c>
      <c r="R69" s="70">
        <f t="shared" ref="R69:R83" si="19">Q69*H69</f>
        <v>1.4363200000000001E-2</v>
      </c>
      <c r="S69" s="70">
        <v>0</v>
      </c>
      <c r="T69" s="71">
        <f t="shared" ref="T69:T83" si="20">S69*H69</f>
        <v>0</v>
      </c>
      <c r="AR69" s="72" t="s">
        <v>96</v>
      </c>
      <c r="AT69" s="72" t="s">
        <v>91</v>
      </c>
      <c r="AU69" s="72" t="s">
        <v>44</v>
      </c>
      <c r="AY69" s="9" t="s">
        <v>89</v>
      </c>
      <c r="BE69" s="73">
        <f t="shared" ref="BE69:BE83" si="21">IF(N69="základná",J69,0)</f>
        <v>0</v>
      </c>
      <c r="BF69" s="73">
        <f t="shared" ref="BF69:BF83" si="22">IF(N69="znížená",J69,0)</f>
        <v>0</v>
      </c>
      <c r="BG69" s="73">
        <f t="shared" ref="BG69:BG83" si="23">IF(N69="zákl. prenesená",J69,0)</f>
        <v>0</v>
      </c>
      <c r="BH69" s="73">
        <f t="shared" ref="BH69:BH83" si="24">IF(N69="zníž. prenesená",J69,0)</f>
        <v>0</v>
      </c>
      <c r="BI69" s="73">
        <f t="shared" ref="BI69:BI83" si="25">IF(N69="nulová",J69,0)</f>
        <v>0</v>
      </c>
      <c r="BJ69" s="9" t="s">
        <v>44</v>
      </c>
      <c r="BK69" s="74">
        <f t="shared" ref="BK69:BK83" si="26">ROUND(I69*H69,3)</f>
        <v>0</v>
      </c>
      <c r="BL69" s="9" t="s">
        <v>96</v>
      </c>
      <c r="BM69" s="72" t="s">
        <v>165</v>
      </c>
    </row>
    <row r="70" spans="1:65" s="1" customFormat="1" ht="24" customHeight="1">
      <c r="A70" s="16"/>
      <c r="B70" s="135"/>
      <c r="C70" s="64" t="s">
        <v>166</v>
      </c>
      <c r="D70" s="64" t="s">
        <v>91</v>
      </c>
      <c r="E70" s="65" t="s">
        <v>167</v>
      </c>
      <c r="F70" s="66" t="s">
        <v>168</v>
      </c>
      <c r="G70" s="67" t="s">
        <v>120</v>
      </c>
      <c r="H70" s="68">
        <v>7.1959999999999997</v>
      </c>
      <c r="I70" s="68"/>
      <c r="J70" s="68"/>
      <c r="K70" s="136" t="s">
        <v>95</v>
      </c>
      <c r="L70" s="16"/>
      <c r="M70" s="138" t="s">
        <v>0</v>
      </c>
      <c r="N70" s="69" t="s">
        <v>14</v>
      </c>
      <c r="O70" s="70">
        <v>0.80010000000000003</v>
      </c>
      <c r="P70" s="70">
        <f t="shared" si="18"/>
        <v>5.7575196000000002</v>
      </c>
      <c r="Q70" s="70">
        <v>3.7560000000000003E-2</v>
      </c>
      <c r="R70" s="70">
        <f t="shared" si="19"/>
        <v>0.27028176000000004</v>
      </c>
      <c r="S70" s="70">
        <v>0</v>
      </c>
      <c r="T70" s="71">
        <f t="shared" si="20"/>
        <v>0</v>
      </c>
      <c r="AR70" s="72" t="s">
        <v>96</v>
      </c>
      <c r="AT70" s="72" t="s">
        <v>91</v>
      </c>
      <c r="AU70" s="72" t="s">
        <v>44</v>
      </c>
      <c r="AY70" s="9" t="s">
        <v>89</v>
      </c>
      <c r="BE70" s="73">
        <f t="shared" si="21"/>
        <v>0</v>
      </c>
      <c r="BF70" s="73">
        <f t="shared" si="22"/>
        <v>0</v>
      </c>
      <c r="BG70" s="73">
        <f t="shared" si="23"/>
        <v>0</v>
      </c>
      <c r="BH70" s="73">
        <f t="shared" si="24"/>
        <v>0</v>
      </c>
      <c r="BI70" s="73">
        <f t="shared" si="25"/>
        <v>0</v>
      </c>
      <c r="BJ70" s="9" t="s">
        <v>44</v>
      </c>
      <c r="BK70" s="74">
        <f t="shared" si="26"/>
        <v>0</v>
      </c>
      <c r="BL70" s="9" t="s">
        <v>96</v>
      </c>
      <c r="BM70" s="72" t="s">
        <v>169</v>
      </c>
    </row>
    <row r="71" spans="1:65" s="1" customFormat="1" ht="36" customHeight="1">
      <c r="A71" s="16"/>
      <c r="B71" s="135"/>
      <c r="C71" s="64" t="s">
        <v>170</v>
      </c>
      <c r="D71" s="64" t="s">
        <v>91</v>
      </c>
      <c r="E71" s="65" t="s">
        <v>171</v>
      </c>
      <c r="F71" s="66" t="s">
        <v>172</v>
      </c>
      <c r="G71" s="67" t="s">
        <v>120</v>
      </c>
      <c r="H71" s="68">
        <v>20.329999999999998</v>
      </c>
      <c r="I71" s="68"/>
      <c r="J71" s="68"/>
      <c r="K71" s="136" t="s">
        <v>95</v>
      </c>
      <c r="L71" s="16"/>
      <c r="M71" s="138" t="s">
        <v>0</v>
      </c>
      <c r="N71" s="69" t="s">
        <v>14</v>
      </c>
      <c r="O71" s="70">
        <v>8.2019999999999996E-2</v>
      </c>
      <c r="P71" s="70">
        <f t="shared" si="18"/>
        <v>1.6674665999999998</v>
      </c>
      <c r="Q71" s="70">
        <v>1.9000000000000001E-4</v>
      </c>
      <c r="R71" s="70">
        <f t="shared" si="19"/>
        <v>3.8626999999999997E-3</v>
      </c>
      <c r="S71" s="70">
        <v>0</v>
      </c>
      <c r="T71" s="71">
        <f t="shared" si="20"/>
        <v>0</v>
      </c>
      <c r="AR71" s="72" t="s">
        <v>96</v>
      </c>
      <c r="AT71" s="72" t="s">
        <v>91</v>
      </c>
      <c r="AU71" s="72" t="s">
        <v>44</v>
      </c>
      <c r="AY71" s="9" t="s">
        <v>89</v>
      </c>
      <c r="BE71" s="73">
        <f t="shared" si="21"/>
        <v>0</v>
      </c>
      <c r="BF71" s="73">
        <f t="shared" si="22"/>
        <v>0</v>
      </c>
      <c r="BG71" s="73">
        <f t="shared" si="23"/>
        <v>0</v>
      </c>
      <c r="BH71" s="73">
        <f t="shared" si="24"/>
        <v>0</v>
      </c>
      <c r="BI71" s="73">
        <f t="shared" si="25"/>
        <v>0</v>
      </c>
      <c r="BJ71" s="9" t="s">
        <v>44</v>
      </c>
      <c r="BK71" s="74">
        <f t="shared" si="26"/>
        <v>0</v>
      </c>
      <c r="BL71" s="9" t="s">
        <v>96</v>
      </c>
      <c r="BM71" s="72" t="s">
        <v>173</v>
      </c>
    </row>
    <row r="72" spans="1:65" s="1" customFormat="1" ht="24" customHeight="1">
      <c r="A72" s="16"/>
      <c r="B72" s="135"/>
      <c r="C72" s="64" t="s">
        <v>2</v>
      </c>
      <c r="D72" s="64" t="s">
        <v>91</v>
      </c>
      <c r="E72" s="65" t="s">
        <v>174</v>
      </c>
      <c r="F72" s="66" t="s">
        <v>175</v>
      </c>
      <c r="G72" s="67" t="s">
        <v>120</v>
      </c>
      <c r="H72" s="68">
        <v>50</v>
      </c>
      <c r="I72" s="68"/>
      <c r="J72" s="68"/>
      <c r="K72" s="136" t="s">
        <v>95</v>
      </c>
      <c r="L72" s="16"/>
      <c r="M72" s="138" t="s">
        <v>0</v>
      </c>
      <c r="N72" s="69" t="s">
        <v>14</v>
      </c>
      <c r="O72" s="70">
        <v>0.15209</v>
      </c>
      <c r="P72" s="70">
        <f t="shared" si="18"/>
        <v>7.6044999999999998</v>
      </c>
      <c r="Q72" s="70">
        <v>4.2000000000000002E-4</v>
      </c>
      <c r="R72" s="70">
        <f t="shared" si="19"/>
        <v>2.1000000000000001E-2</v>
      </c>
      <c r="S72" s="70">
        <v>0</v>
      </c>
      <c r="T72" s="71">
        <f t="shared" si="20"/>
        <v>0</v>
      </c>
      <c r="AR72" s="72" t="s">
        <v>96</v>
      </c>
      <c r="AT72" s="72" t="s">
        <v>91</v>
      </c>
      <c r="AU72" s="72" t="s">
        <v>44</v>
      </c>
      <c r="AY72" s="9" t="s">
        <v>89</v>
      </c>
      <c r="BE72" s="73">
        <f t="shared" si="21"/>
        <v>0</v>
      </c>
      <c r="BF72" s="73">
        <f t="shared" si="22"/>
        <v>0</v>
      </c>
      <c r="BG72" s="73">
        <f t="shared" si="23"/>
        <v>0</v>
      </c>
      <c r="BH72" s="73">
        <f t="shared" si="24"/>
        <v>0</v>
      </c>
      <c r="BI72" s="73">
        <f t="shared" si="25"/>
        <v>0</v>
      </c>
      <c r="BJ72" s="9" t="s">
        <v>44</v>
      </c>
      <c r="BK72" s="74">
        <f t="shared" si="26"/>
        <v>0</v>
      </c>
      <c r="BL72" s="9" t="s">
        <v>96</v>
      </c>
      <c r="BM72" s="72" t="s">
        <v>176</v>
      </c>
    </row>
    <row r="73" spans="1:65" s="1" customFormat="1" ht="36" customHeight="1">
      <c r="A73" s="16"/>
      <c r="B73" s="135"/>
      <c r="C73" s="64" t="s">
        <v>177</v>
      </c>
      <c r="D73" s="64" t="s">
        <v>91</v>
      </c>
      <c r="E73" s="65" t="s">
        <v>178</v>
      </c>
      <c r="F73" s="66" t="s">
        <v>698</v>
      </c>
      <c r="G73" s="67" t="s">
        <v>120</v>
      </c>
      <c r="H73" s="68">
        <v>50</v>
      </c>
      <c r="I73" s="68"/>
      <c r="J73" s="68"/>
      <c r="K73" s="136" t="s">
        <v>95</v>
      </c>
      <c r="L73" s="16"/>
      <c r="M73" s="138" t="s">
        <v>0</v>
      </c>
      <c r="N73" s="69" t="s">
        <v>14</v>
      </c>
      <c r="O73" s="70">
        <v>0.52002999999999999</v>
      </c>
      <c r="P73" s="70">
        <f t="shared" si="18"/>
        <v>26.0015</v>
      </c>
      <c r="Q73" s="70">
        <v>1.6500000000000001E-2</v>
      </c>
      <c r="R73" s="70">
        <f t="shared" si="19"/>
        <v>0.82500000000000007</v>
      </c>
      <c r="S73" s="70">
        <v>0</v>
      </c>
      <c r="T73" s="71">
        <f t="shared" si="20"/>
        <v>0</v>
      </c>
      <c r="AR73" s="72" t="s">
        <v>96</v>
      </c>
      <c r="AT73" s="72" t="s">
        <v>91</v>
      </c>
      <c r="AU73" s="72" t="s">
        <v>44</v>
      </c>
      <c r="AY73" s="9" t="s">
        <v>89</v>
      </c>
      <c r="BE73" s="73">
        <f t="shared" si="21"/>
        <v>0</v>
      </c>
      <c r="BF73" s="73">
        <f t="shared" si="22"/>
        <v>0</v>
      </c>
      <c r="BG73" s="73">
        <f t="shared" si="23"/>
        <v>0</v>
      </c>
      <c r="BH73" s="73">
        <f t="shared" si="24"/>
        <v>0</v>
      </c>
      <c r="BI73" s="73">
        <f t="shared" si="25"/>
        <v>0</v>
      </c>
      <c r="BJ73" s="9" t="s">
        <v>44</v>
      </c>
      <c r="BK73" s="74">
        <f t="shared" si="26"/>
        <v>0</v>
      </c>
      <c r="BL73" s="9" t="s">
        <v>96</v>
      </c>
      <c r="BM73" s="72" t="s">
        <v>180</v>
      </c>
    </row>
    <row r="74" spans="1:65" s="1" customFormat="1" ht="24" customHeight="1">
      <c r="A74" s="16"/>
      <c r="B74" s="135"/>
      <c r="C74" s="64" t="s">
        <v>181</v>
      </c>
      <c r="D74" s="64" t="s">
        <v>91</v>
      </c>
      <c r="E74" s="65" t="s">
        <v>182</v>
      </c>
      <c r="F74" s="66" t="s">
        <v>183</v>
      </c>
      <c r="G74" s="67" t="s">
        <v>120</v>
      </c>
      <c r="H74" s="68">
        <v>50</v>
      </c>
      <c r="I74" s="68"/>
      <c r="J74" s="68"/>
      <c r="K74" s="136" t="s">
        <v>95</v>
      </c>
      <c r="L74" s="16"/>
      <c r="M74" s="138" t="s">
        <v>0</v>
      </c>
      <c r="N74" s="69" t="s">
        <v>14</v>
      </c>
      <c r="O74" s="70">
        <v>0.12118</v>
      </c>
      <c r="P74" s="70">
        <f t="shared" si="18"/>
        <v>6.0590000000000002</v>
      </c>
      <c r="Q74" s="70">
        <v>4.15E-3</v>
      </c>
      <c r="R74" s="70">
        <f t="shared" si="19"/>
        <v>0.20749999999999999</v>
      </c>
      <c r="S74" s="70">
        <v>0</v>
      </c>
      <c r="T74" s="71">
        <f t="shared" si="20"/>
        <v>0</v>
      </c>
      <c r="AR74" s="72" t="s">
        <v>96</v>
      </c>
      <c r="AT74" s="72" t="s">
        <v>91</v>
      </c>
      <c r="AU74" s="72" t="s">
        <v>44</v>
      </c>
      <c r="AY74" s="9" t="s">
        <v>89</v>
      </c>
      <c r="BE74" s="73">
        <f t="shared" si="21"/>
        <v>0</v>
      </c>
      <c r="BF74" s="73">
        <f t="shared" si="22"/>
        <v>0</v>
      </c>
      <c r="BG74" s="73">
        <f t="shared" si="23"/>
        <v>0</v>
      </c>
      <c r="BH74" s="73">
        <f t="shared" si="24"/>
        <v>0</v>
      </c>
      <c r="BI74" s="73">
        <f t="shared" si="25"/>
        <v>0</v>
      </c>
      <c r="BJ74" s="9" t="s">
        <v>44</v>
      </c>
      <c r="BK74" s="74">
        <f t="shared" si="26"/>
        <v>0</v>
      </c>
      <c r="BL74" s="9" t="s">
        <v>96</v>
      </c>
      <c r="BM74" s="72" t="s">
        <v>184</v>
      </c>
    </row>
    <row r="75" spans="1:65" s="1" customFormat="1" ht="24" customHeight="1">
      <c r="A75" s="16"/>
      <c r="B75" s="135"/>
      <c r="C75" s="64" t="s">
        <v>185</v>
      </c>
      <c r="D75" s="64" t="s">
        <v>91</v>
      </c>
      <c r="E75" s="65" t="s">
        <v>186</v>
      </c>
      <c r="F75" s="66" t="s">
        <v>187</v>
      </c>
      <c r="G75" s="67" t="s">
        <v>120</v>
      </c>
      <c r="H75" s="68">
        <v>96</v>
      </c>
      <c r="I75" s="68"/>
      <c r="J75" s="68"/>
      <c r="K75" s="136" t="s">
        <v>95</v>
      </c>
      <c r="L75" s="16"/>
      <c r="M75" s="138" t="s">
        <v>0</v>
      </c>
      <c r="N75" s="69" t="s">
        <v>14</v>
      </c>
      <c r="O75" s="70">
        <v>0.68752999999999997</v>
      </c>
      <c r="P75" s="70">
        <f t="shared" si="18"/>
        <v>66.002880000000005</v>
      </c>
      <c r="Q75" s="70">
        <v>3.9359999999999999E-2</v>
      </c>
      <c r="R75" s="70">
        <f t="shared" si="19"/>
        <v>3.7785599999999997</v>
      </c>
      <c r="S75" s="70">
        <v>0</v>
      </c>
      <c r="T75" s="71">
        <f t="shared" si="20"/>
        <v>0</v>
      </c>
      <c r="AR75" s="72" t="s">
        <v>96</v>
      </c>
      <c r="AT75" s="72" t="s">
        <v>91</v>
      </c>
      <c r="AU75" s="72" t="s">
        <v>44</v>
      </c>
      <c r="AY75" s="9" t="s">
        <v>89</v>
      </c>
      <c r="BE75" s="73">
        <f t="shared" si="21"/>
        <v>0</v>
      </c>
      <c r="BF75" s="73">
        <f t="shared" si="22"/>
        <v>0</v>
      </c>
      <c r="BG75" s="73">
        <f t="shared" si="23"/>
        <v>0</v>
      </c>
      <c r="BH75" s="73">
        <f t="shared" si="24"/>
        <v>0</v>
      </c>
      <c r="BI75" s="73">
        <f t="shared" si="25"/>
        <v>0</v>
      </c>
      <c r="BJ75" s="9" t="s">
        <v>44</v>
      </c>
      <c r="BK75" s="74">
        <f t="shared" si="26"/>
        <v>0</v>
      </c>
      <c r="BL75" s="9" t="s">
        <v>96</v>
      </c>
      <c r="BM75" s="72" t="s">
        <v>188</v>
      </c>
    </row>
    <row r="76" spans="1:65" s="1" customFormat="1" ht="36" customHeight="1">
      <c r="A76" s="16"/>
      <c r="B76" s="135"/>
      <c r="C76" s="64" t="s">
        <v>189</v>
      </c>
      <c r="D76" s="64" t="s">
        <v>91</v>
      </c>
      <c r="E76" s="65" t="s">
        <v>190</v>
      </c>
      <c r="F76" s="66" t="s">
        <v>692</v>
      </c>
      <c r="G76" s="67" t="s">
        <v>120</v>
      </c>
      <c r="H76" s="68">
        <v>362.08</v>
      </c>
      <c r="I76" s="68"/>
      <c r="J76" s="68"/>
      <c r="K76" s="136" t="s">
        <v>95</v>
      </c>
      <c r="L76" s="16"/>
      <c r="M76" s="138" t="s">
        <v>0</v>
      </c>
      <c r="N76" s="69" t="s">
        <v>14</v>
      </c>
      <c r="O76" s="70">
        <v>0.35868</v>
      </c>
      <c r="P76" s="70">
        <f t="shared" si="18"/>
        <v>129.87085439999998</v>
      </c>
      <c r="Q76" s="70">
        <v>3.3E-3</v>
      </c>
      <c r="R76" s="70">
        <f t="shared" si="19"/>
        <v>1.1948639999999999</v>
      </c>
      <c r="S76" s="70">
        <v>0</v>
      </c>
      <c r="T76" s="71">
        <f t="shared" si="20"/>
        <v>0</v>
      </c>
      <c r="AR76" s="72" t="s">
        <v>96</v>
      </c>
      <c r="AT76" s="72" t="s">
        <v>91</v>
      </c>
      <c r="AU76" s="72" t="s">
        <v>44</v>
      </c>
      <c r="AY76" s="9" t="s">
        <v>89</v>
      </c>
      <c r="BE76" s="73">
        <f t="shared" si="21"/>
        <v>0</v>
      </c>
      <c r="BF76" s="73">
        <f t="shared" si="22"/>
        <v>0</v>
      </c>
      <c r="BG76" s="73">
        <f t="shared" si="23"/>
        <v>0</v>
      </c>
      <c r="BH76" s="73">
        <f t="shared" si="24"/>
        <v>0</v>
      </c>
      <c r="BI76" s="73">
        <f t="shared" si="25"/>
        <v>0</v>
      </c>
      <c r="BJ76" s="9" t="s">
        <v>44</v>
      </c>
      <c r="BK76" s="74">
        <f t="shared" si="26"/>
        <v>0</v>
      </c>
      <c r="BL76" s="9" t="s">
        <v>96</v>
      </c>
      <c r="BM76" s="72" t="s">
        <v>191</v>
      </c>
    </row>
    <row r="77" spans="1:65" s="1" customFormat="1" ht="36" customHeight="1">
      <c r="A77" s="16"/>
      <c r="B77" s="135"/>
      <c r="C77" s="64" t="s">
        <v>192</v>
      </c>
      <c r="D77" s="64" t="s">
        <v>91</v>
      </c>
      <c r="E77" s="65" t="s">
        <v>193</v>
      </c>
      <c r="F77" s="66" t="s">
        <v>693</v>
      </c>
      <c r="G77" s="67" t="s">
        <v>120</v>
      </c>
      <c r="H77" s="68">
        <v>26.25</v>
      </c>
      <c r="I77" s="68"/>
      <c r="J77" s="68"/>
      <c r="K77" s="136" t="s">
        <v>95</v>
      </c>
      <c r="L77" s="16"/>
      <c r="M77" s="138" t="s">
        <v>0</v>
      </c>
      <c r="N77" s="69" t="s">
        <v>14</v>
      </c>
      <c r="O77" s="70">
        <v>0.41721000000000003</v>
      </c>
      <c r="P77" s="70">
        <f t="shared" si="18"/>
        <v>10.951762500000001</v>
      </c>
      <c r="Q77" s="70">
        <v>5.8999999999999999E-3</v>
      </c>
      <c r="R77" s="70">
        <f t="shared" si="19"/>
        <v>0.15487499999999998</v>
      </c>
      <c r="S77" s="70">
        <v>0</v>
      </c>
      <c r="T77" s="71">
        <f t="shared" si="20"/>
        <v>0</v>
      </c>
      <c r="AR77" s="72" t="s">
        <v>96</v>
      </c>
      <c r="AT77" s="72" t="s">
        <v>91</v>
      </c>
      <c r="AU77" s="72" t="s">
        <v>44</v>
      </c>
      <c r="AY77" s="9" t="s">
        <v>89</v>
      </c>
      <c r="BE77" s="73">
        <f t="shared" si="21"/>
        <v>0</v>
      </c>
      <c r="BF77" s="73">
        <f t="shared" si="22"/>
        <v>0</v>
      </c>
      <c r="BG77" s="73">
        <f t="shared" si="23"/>
        <v>0</v>
      </c>
      <c r="BH77" s="73">
        <f t="shared" si="24"/>
        <v>0</v>
      </c>
      <c r="BI77" s="73">
        <f t="shared" si="25"/>
        <v>0</v>
      </c>
      <c r="BJ77" s="9" t="s">
        <v>44</v>
      </c>
      <c r="BK77" s="74">
        <f t="shared" si="26"/>
        <v>0</v>
      </c>
      <c r="BL77" s="9" t="s">
        <v>96</v>
      </c>
      <c r="BM77" s="72" t="s">
        <v>194</v>
      </c>
    </row>
    <row r="78" spans="1:65" s="1" customFormat="1" ht="36" customHeight="1">
      <c r="A78" s="16"/>
      <c r="B78" s="135"/>
      <c r="C78" s="64" t="s">
        <v>195</v>
      </c>
      <c r="D78" s="64" t="s">
        <v>91</v>
      </c>
      <c r="E78" s="65" t="s">
        <v>196</v>
      </c>
      <c r="F78" s="66" t="s">
        <v>694</v>
      </c>
      <c r="G78" s="67" t="s">
        <v>120</v>
      </c>
      <c r="H78" s="68">
        <v>8.1660000000000004</v>
      </c>
      <c r="I78" s="68"/>
      <c r="J78" s="68"/>
      <c r="K78" s="136" t="s">
        <v>95</v>
      </c>
      <c r="L78" s="16"/>
      <c r="M78" s="138" t="s">
        <v>0</v>
      </c>
      <c r="N78" s="69" t="s">
        <v>14</v>
      </c>
      <c r="O78" s="70">
        <v>0.79383000000000004</v>
      </c>
      <c r="P78" s="70">
        <f t="shared" si="18"/>
        <v>6.4824157800000002</v>
      </c>
      <c r="Q78" s="70">
        <v>1.4149999999999999E-2</v>
      </c>
      <c r="R78" s="70">
        <f t="shared" si="19"/>
        <v>0.1155489</v>
      </c>
      <c r="S78" s="70">
        <v>0</v>
      </c>
      <c r="T78" s="71">
        <f t="shared" si="20"/>
        <v>0</v>
      </c>
      <c r="AR78" s="72" t="s">
        <v>96</v>
      </c>
      <c r="AT78" s="72" t="s">
        <v>91</v>
      </c>
      <c r="AU78" s="72" t="s">
        <v>44</v>
      </c>
      <c r="AY78" s="9" t="s">
        <v>89</v>
      </c>
      <c r="BE78" s="73">
        <f t="shared" si="21"/>
        <v>0</v>
      </c>
      <c r="BF78" s="73">
        <f t="shared" si="22"/>
        <v>0</v>
      </c>
      <c r="BG78" s="73">
        <f t="shared" si="23"/>
        <v>0</v>
      </c>
      <c r="BH78" s="73">
        <f t="shared" si="24"/>
        <v>0</v>
      </c>
      <c r="BI78" s="73">
        <f t="shared" si="25"/>
        <v>0</v>
      </c>
      <c r="BJ78" s="9" t="s">
        <v>44</v>
      </c>
      <c r="BK78" s="74">
        <f t="shared" si="26"/>
        <v>0</v>
      </c>
      <c r="BL78" s="9" t="s">
        <v>96</v>
      </c>
      <c r="BM78" s="72" t="s">
        <v>197</v>
      </c>
    </row>
    <row r="79" spans="1:65" s="1" customFormat="1" ht="36" customHeight="1">
      <c r="A79" s="16"/>
      <c r="B79" s="135"/>
      <c r="C79" s="64" t="s">
        <v>198</v>
      </c>
      <c r="D79" s="64" t="s">
        <v>91</v>
      </c>
      <c r="E79" s="65" t="s">
        <v>199</v>
      </c>
      <c r="F79" s="66" t="s">
        <v>695</v>
      </c>
      <c r="G79" s="67" t="s">
        <v>120</v>
      </c>
      <c r="H79" s="68">
        <v>38.826999999999998</v>
      </c>
      <c r="I79" s="68"/>
      <c r="J79" s="68"/>
      <c r="K79" s="136" t="s">
        <v>95</v>
      </c>
      <c r="L79" s="16"/>
      <c r="M79" s="138" t="s">
        <v>0</v>
      </c>
      <c r="N79" s="69" t="s">
        <v>14</v>
      </c>
      <c r="O79" s="70">
        <v>0.79495000000000005</v>
      </c>
      <c r="P79" s="70">
        <f t="shared" si="18"/>
        <v>30.86552365</v>
      </c>
      <c r="Q79" s="70">
        <v>1.6469999999999999E-2</v>
      </c>
      <c r="R79" s="70">
        <f t="shared" si="19"/>
        <v>0.63948068999999996</v>
      </c>
      <c r="S79" s="70">
        <v>0</v>
      </c>
      <c r="T79" s="71">
        <f t="shared" si="20"/>
        <v>0</v>
      </c>
      <c r="AR79" s="72" t="s">
        <v>96</v>
      </c>
      <c r="AT79" s="72" t="s">
        <v>91</v>
      </c>
      <c r="AU79" s="72" t="s">
        <v>44</v>
      </c>
      <c r="AY79" s="9" t="s">
        <v>89</v>
      </c>
      <c r="BE79" s="73">
        <f t="shared" si="21"/>
        <v>0</v>
      </c>
      <c r="BF79" s="73">
        <f t="shared" si="22"/>
        <v>0</v>
      </c>
      <c r="BG79" s="73">
        <f t="shared" si="23"/>
        <v>0</v>
      </c>
      <c r="BH79" s="73">
        <f t="shared" si="24"/>
        <v>0</v>
      </c>
      <c r="BI79" s="73">
        <f t="shared" si="25"/>
        <v>0</v>
      </c>
      <c r="BJ79" s="9" t="s">
        <v>44</v>
      </c>
      <c r="BK79" s="74">
        <f t="shared" si="26"/>
        <v>0</v>
      </c>
      <c r="BL79" s="9" t="s">
        <v>96</v>
      </c>
      <c r="BM79" s="72" t="s">
        <v>200</v>
      </c>
    </row>
    <row r="80" spans="1:65" s="1" customFormat="1" ht="24" customHeight="1">
      <c r="A80" s="16"/>
      <c r="B80" s="135"/>
      <c r="C80" s="64" t="s">
        <v>201</v>
      </c>
      <c r="D80" s="64" t="s">
        <v>91</v>
      </c>
      <c r="E80" s="65" t="s">
        <v>202</v>
      </c>
      <c r="F80" s="66" t="s">
        <v>696</v>
      </c>
      <c r="G80" s="67" t="s">
        <v>120</v>
      </c>
      <c r="H80" s="68">
        <v>291.75</v>
      </c>
      <c r="I80" s="68"/>
      <c r="J80" s="68"/>
      <c r="K80" s="136" t="s">
        <v>95</v>
      </c>
      <c r="L80" s="16"/>
      <c r="M80" s="138" t="s">
        <v>0</v>
      </c>
      <c r="N80" s="69" t="s">
        <v>14</v>
      </c>
      <c r="O80" s="70">
        <v>0.91951000000000005</v>
      </c>
      <c r="P80" s="70">
        <f t="shared" si="18"/>
        <v>268.2670425</v>
      </c>
      <c r="Q80" s="70">
        <v>3.006E-2</v>
      </c>
      <c r="R80" s="70">
        <f t="shared" si="19"/>
        <v>8.7700049999999994</v>
      </c>
      <c r="S80" s="70">
        <v>0</v>
      </c>
      <c r="T80" s="71">
        <f t="shared" si="20"/>
        <v>0</v>
      </c>
      <c r="AR80" s="72" t="s">
        <v>96</v>
      </c>
      <c r="AT80" s="72" t="s">
        <v>91</v>
      </c>
      <c r="AU80" s="72" t="s">
        <v>44</v>
      </c>
      <c r="AY80" s="9" t="s">
        <v>89</v>
      </c>
      <c r="BE80" s="73">
        <f t="shared" si="21"/>
        <v>0</v>
      </c>
      <c r="BF80" s="73">
        <f t="shared" si="22"/>
        <v>0</v>
      </c>
      <c r="BG80" s="73">
        <f t="shared" si="23"/>
        <v>0</v>
      </c>
      <c r="BH80" s="73">
        <f t="shared" si="24"/>
        <v>0</v>
      </c>
      <c r="BI80" s="73">
        <f t="shared" si="25"/>
        <v>0</v>
      </c>
      <c r="BJ80" s="9" t="s">
        <v>44</v>
      </c>
      <c r="BK80" s="74">
        <f t="shared" si="26"/>
        <v>0</v>
      </c>
      <c r="BL80" s="9" t="s">
        <v>96</v>
      </c>
      <c r="BM80" s="72" t="s">
        <v>203</v>
      </c>
    </row>
    <row r="81" spans="1:65" s="1" customFormat="1" ht="24" customHeight="1">
      <c r="A81" s="16"/>
      <c r="B81" s="135"/>
      <c r="C81" s="64" t="s">
        <v>204</v>
      </c>
      <c r="D81" s="64" t="s">
        <v>91</v>
      </c>
      <c r="E81" s="65" t="s">
        <v>205</v>
      </c>
      <c r="F81" s="66" t="s">
        <v>697</v>
      </c>
      <c r="G81" s="67" t="s">
        <v>120</v>
      </c>
      <c r="H81" s="68">
        <v>20.329999999999998</v>
      </c>
      <c r="I81" s="68"/>
      <c r="J81" s="68"/>
      <c r="K81" s="136" t="s">
        <v>95</v>
      </c>
      <c r="L81" s="16"/>
      <c r="M81" s="138" t="s">
        <v>0</v>
      </c>
      <c r="N81" s="69" t="s">
        <v>14</v>
      </c>
      <c r="O81" s="70">
        <v>1.329</v>
      </c>
      <c r="P81" s="70">
        <f t="shared" si="18"/>
        <v>27.018569999999997</v>
      </c>
      <c r="Q81" s="70">
        <v>1.8630000000000001E-2</v>
      </c>
      <c r="R81" s="70">
        <f t="shared" si="19"/>
        <v>0.37874789999999997</v>
      </c>
      <c r="S81" s="70">
        <v>0</v>
      </c>
      <c r="T81" s="71">
        <f t="shared" si="20"/>
        <v>0</v>
      </c>
      <c r="AR81" s="72" t="s">
        <v>96</v>
      </c>
      <c r="AT81" s="72" t="s">
        <v>91</v>
      </c>
      <c r="AU81" s="72" t="s">
        <v>44</v>
      </c>
      <c r="AY81" s="9" t="s">
        <v>89</v>
      </c>
      <c r="BE81" s="73">
        <f t="shared" si="21"/>
        <v>0</v>
      </c>
      <c r="BF81" s="73">
        <f t="shared" si="22"/>
        <v>0</v>
      </c>
      <c r="BG81" s="73">
        <f t="shared" si="23"/>
        <v>0</v>
      </c>
      <c r="BH81" s="73">
        <f t="shared" si="24"/>
        <v>0</v>
      </c>
      <c r="BI81" s="73">
        <f t="shared" si="25"/>
        <v>0</v>
      </c>
      <c r="BJ81" s="9" t="s">
        <v>44</v>
      </c>
      <c r="BK81" s="74">
        <f t="shared" si="26"/>
        <v>0</v>
      </c>
      <c r="BL81" s="9" t="s">
        <v>96</v>
      </c>
      <c r="BM81" s="72" t="s">
        <v>206</v>
      </c>
    </row>
    <row r="82" spans="1:65" s="1" customFormat="1" ht="24" customHeight="1">
      <c r="A82" s="16"/>
      <c r="B82" s="135"/>
      <c r="C82" s="64" t="s">
        <v>207</v>
      </c>
      <c r="D82" s="64" t="s">
        <v>91</v>
      </c>
      <c r="E82" s="65" t="s">
        <v>208</v>
      </c>
      <c r="F82" s="66" t="s">
        <v>209</v>
      </c>
      <c r="G82" s="67" t="s">
        <v>94</v>
      </c>
      <c r="H82" s="68">
        <v>0.96</v>
      </c>
      <c r="I82" s="68"/>
      <c r="J82" s="68"/>
      <c r="K82" s="136" t="s">
        <v>95</v>
      </c>
      <c r="L82" s="16"/>
      <c r="M82" s="138" t="s">
        <v>0</v>
      </c>
      <c r="N82" s="69" t="s">
        <v>14</v>
      </c>
      <c r="O82" s="70">
        <v>3.1671</v>
      </c>
      <c r="P82" s="70">
        <f t="shared" si="18"/>
        <v>3.040416</v>
      </c>
      <c r="Q82" s="70">
        <v>2.19407</v>
      </c>
      <c r="R82" s="70">
        <f t="shared" si="19"/>
        <v>2.1063071999999998</v>
      </c>
      <c r="S82" s="70">
        <v>0</v>
      </c>
      <c r="T82" s="71">
        <f t="shared" si="20"/>
        <v>0</v>
      </c>
      <c r="AR82" s="72" t="s">
        <v>96</v>
      </c>
      <c r="AT82" s="72" t="s">
        <v>91</v>
      </c>
      <c r="AU82" s="72" t="s">
        <v>44</v>
      </c>
      <c r="AY82" s="9" t="s">
        <v>89</v>
      </c>
      <c r="BE82" s="73">
        <f t="shared" si="21"/>
        <v>0</v>
      </c>
      <c r="BF82" s="73">
        <f t="shared" si="22"/>
        <v>0</v>
      </c>
      <c r="BG82" s="73">
        <f t="shared" si="23"/>
        <v>0</v>
      </c>
      <c r="BH82" s="73">
        <f t="shared" si="24"/>
        <v>0</v>
      </c>
      <c r="BI82" s="73">
        <f t="shared" si="25"/>
        <v>0</v>
      </c>
      <c r="BJ82" s="9" t="s">
        <v>44</v>
      </c>
      <c r="BK82" s="74">
        <f t="shared" si="26"/>
        <v>0</v>
      </c>
      <c r="BL82" s="9" t="s">
        <v>96</v>
      </c>
      <c r="BM82" s="72" t="s">
        <v>210</v>
      </c>
    </row>
    <row r="83" spans="1:65" s="1" customFormat="1" ht="24" customHeight="1">
      <c r="A83" s="16"/>
      <c r="B83" s="135"/>
      <c r="C83" s="64" t="s">
        <v>211</v>
      </c>
      <c r="D83" s="64" t="s">
        <v>91</v>
      </c>
      <c r="E83" s="65" t="s">
        <v>212</v>
      </c>
      <c r="F83" s="66" t="s">
        <v>213</v>
      </c>
      <c r="G83" s="67" t="s">
        <v>94</v>
      </c>
      <c r="H83" s="68">
        <v>0.96</v>
      </c>
      <c r="I83" s="68"/>
      <c r="J83" s="68"/>
      <c r="K83" s="136" t="s">
        <v>95</v>
      </c>
      <c r="L83" s="16"/>
      <c r="M83" s="138" t="s">
        <v>0</v>
      </c>
      <c r="N83" s="69" t="s">
        <v>14</v>
      </c>
      <c r="O83" s="70">
        <v>2.7829999999999999</v>
      </c>
      <c r="P83" s="70">
        <f t="shared" si="18"/>
        <v>2.6716799999999998</v>
      </c>
      <c r="Q83" s="70">
        <v>0</v>
      </c>
      <c r="R83" s="70">
        <f t="shared" si="19"/>
        <v>0</v>
      </c>
      <c r="S83" s="70">
        <v>0</v>
      </c>
      <c r="T83" s="71">
        <f t="shared" si="20"/>
        <v>0</v>
      </c>
      <c r="AR83" s="72" t="s">
        <v>96</v>
      </c>
      <c r="AT83" s="72" t="s">
        <v>91</v>
      </c>
      <c r="AU83" s="72" t="s">
        <v>44</v>
      </c>
      <c r="AY83" s="9" t="s">
        <v>89</v>
      </c>
      <c r="BE83" s="73">
        <f t="shared" si="21"/>
        <v>0</v>
      </c>
      <c r="BF83" s="73">
        <f t="shared" si="22"/>
        <v>0</v>
      </c>
      <c r="BG83" s="73">
        <f t="shared" si="23"/>
        <v>0</v>
      </c>
      <c r="BH83" s="73">
        <f t="shared" si="24"/>
        <v>0</v>
      </c>
      <c r="BI83" s="73">
        <f t="shared" si="25"/>
        <v>0</v>
      </c>
      <c r="BJ83" s="9" t="s">
        <v>44</v>
      </c>
      <c r="BK83" s="74">
        <f t="shared" si="26"/>
        <v>0</v>
      </c>
      <c r="BL83" s="9" t="s">
        <v>96</v>
      </c>
      <c r="BM83" s="72" t="s">
        <v>214</v>
      </c>
    </row>
    <row r="84" spans="1:65" s="8" customFormat="1" ht="22.9" customHeight="1">
      <c r="A84" s="57"/>
      <c r="B84" s="57"/>
      <c r="D84" s="54" t="s">
        <v>34</v>
      </c>
      <c r="E84" s="62" t="s">
        <v>128</v>
      </c>
      <c r="F84" s="62" t="s">
        <v>215</v>
      </c>
      <c r="J84" s="63"/>
      <c r="L84" s="57"/>
      <c r="M84" s="57"/>
      <c r="N84" s="57"/>
      <c r="O84" s="57"/>
      <c r="P84" s="58">
        <f>SUM(P85:P102)</f>
        <v>220.11005408</v>
      </c>
      <c r="Q84" s="57"/>
      <c r="R84" s="58">
        <f>SUM(R85:R102)</f>
        <v>40.089243619999998</v>
      </c>
      <c r="S84" s="57"/>
      <c r="T84" s="59">
        <f>SUM(T85:T102)</f>
        <v>26.480080000000001</v>
      </c>
      <c r="AR84" s="54" t="s">
        <v>40</v>
      </c>
      <c r="AT84" s="60" t="s">
        <v>34</v>
      </c>
      <c r="AU84" s="60" t="s">
        <v>40</v>
      </c>
      <c r="AY84" s="54" t="s">
        <v>89</v>
      </c>
      <c r="BK84" s="61">
        <f>SUM(BK85:BK102)</f>
        <v>0</v>
      </c>
    </row>
    <row r="85" spans="1:65" s="1" customFormat="1" ht="36" customHeight="1">
      <c r="A85" s="16"/>
      <c r="B85" s="135"/>
      <c r="C85" s="64" t="s">
        <v>216</v>
      </c>
      <c r="D85" s="64" t="s">
        <v>91</v>
      </c>
      <c r="E85" s="65" t="s">
        <v>217</v>
      </c>
      <c r="F85" s="66" t="s">
        <v>218</v>
      </c>
      <c r="G85" s="67" t="s">
        <v>219</v>
      </c>
      <c r="H85" s="68">
        <v>96.12</v>
      </c>
      <c r="I85" s="68"/>
      <c r="J85" s="68"/>
      <c r="K85" s="136" t="s">
        <v>95</v>
      </c>
      <c r="L85" s="16"/>
      <c r="M85" s="138" t="s">
        <v>0</v>
      </c>
      <c r="N85" s="69" t="s">
        <v>14</v>
      </c>
      <c r="O85" s="70">
        <v>0.13400000000000001</v>
      </c>
      <c r="P85" s="70">
        <f t="shared" ref="P85:P102" si="27">O85*H85</f>
        <v>12.880080000000001</v>
      </c>
      <c r="Q85" s="70">
        <v>9.9250000000000005E-2</v>
      </c>
      <c r="R85" s="70">
        <f t="shared" ref="R85:R102" si="28">Q85*H85</f>
        <v>9.5399100000000008</v>
      </c>
      <c r="S85" s="70">
        <v>0</v>
      </c>
      <c r="T85" s="71">
        <f t="shared" ref="T85:T102" si="29">S85*H85</f>
        <v>0</v>
      </c>
      <c r="AR85" s="72" t="s">
        <v>96</v>
      </c>
      <c r="AT85" s="72" t="s">
        <v>91</v>
      </c>
      <c r="AU85" s="72" t="s">
        <v>44</v>
      </c>
      <c r="AY85" s="9" t="s">
        <v>89</v>
      </c>
      <c r="BE85" s="73">
        <f t="shared" ref="BE85:BE102" si="30">IF(N85="základná",J85,0)</f>
        <v>0</v>
      </c>
      <c r="BF85" s="73">
        <f t="shared" ref="BF85:BF102" si="31">IF(N85="znížená",J85,0)</f>
        <v>0</v>
      </c>
      <c r="BG85" s="73">
        <f t="shared" ref="BG85:BG102" si="32">IF(N85="zákl. prenesená",J85,0)</f>
        <v>0</v>
      </c>
      <c r="BH85" s="73">
        <f t="shared" ref="BH85:BH102" si="33">IF(N85="zníž. prenesená",J85,0)</f>
        <v>0</v>
      </c>
      <c r="BI85" s="73">
        <f t="shared" ref="BI85:BI102" si="34">IF(N85="nulová",J85,0)</f>
        <v>0</v>
      </c>
      <c r="BJ85" s="9" t="s">
        <v>44</v>
      </c>
      <c r="BK85" s="74">
        <f t="shared" ref="BK85:BK102" si="35">ROUND(I85*H85,3)</f>
        <v>0</v>
      </c>
      <c r="BL85" s="9" t="s">
        <v>96</v>
      </c>
      <c r="BM85" s="72" t="s">
        <v>220</v>
      </c>
    </row>
    <row r="86" spans="1:65" s="1" customFormat="1" ht="16.5" customHeight="1">
      <c r="A86" s="16"/>
      <c r="B86" s="135"/>
      <c r="C86" s="75" t="s">
        <v>221</v>
      </c>
      <c r="D86" s="75" t="s">
        <v>123</v>
      </c>
      <c r="E86" s="76" t="s">
        <v>222</v>
      </c>
      <c r="F86" s="77" t="s">
        <v>223</v>
      </c>
      <c r="G86" s="78" t="s">
        <v>224</v>
      </c>
      <c r="H86" s="79">
        <v>194.16200000000001</v>
      </c>
      <c r="I86" s="79"/>
      <c r="J86" s="79"/>
      <c r="K86" s="137" t="s">
        <v>95</v>
      </c>
      <c r="L86" s="141"/>
      <c r="M86" s="139" t="s">
        <v>0</v>
      </c>
      <c r="N86" s="80" t="s">
        <v>14</v>
      </c>
      <c r="O86" s="70">
        <v>0</v>
      </c>
      <c r="P86" s="70">
        <f t="shared" si="27"/>
        <v>0</v>
      </c>
      <c r="Q86" s="70">
        <v>1.125E-2</v>
      </c>
      <c r="R86" s="70">
        <f t="shared" si="28"/>
        <v>2.1843224999999999</v>
      </c>
      <c r="S86" s="70">
        <v>0</v>
      </c>
      <c r="T86" s="71">
        <f t="shared" si="29"/>
        <v>0</v>
      </c>
      <c r="AR86" s="72" t="s">
        <v>122</v>
      </c>
      <c r="AT86" s="72" t="s">
        <v>123</v>
      </c>
      <c r="AU86" s="72" t="s">
        <v>44</v>
      </c>
      <c r="AY86" s="9" t="s">
        <v>89</v>
      </c>
      <c r="BE86" s="73">
        <f t="shared" si="30"/>
        <v>0</v>
      </c>
      <c r="BF86" s="73">
        <f t="shared" si="31"/>
        <v>0</v>
      </c>
      <c r="BG86" s="73">
        <f t="shared" si="32"/>
        <v>0</v>
      </c>
      <c r="BH86" s="73">
        <f t="shared" si="33"/>
        <v>0</v>
      </c>
      <c r="BI86" s="73">
        <f t="shared" si="34"/>
        <v>0</v>
      </c>
      <c r="BJ86" s="9" t="s">
        <v>44</v>
      </c>
      <c r="BK86" s="74">
        <f t="shared" si="35"/>
        <v>0</v>
      </c>
      <c r="BL86" s="9" t="s">
        <v>96</v>
      </c>
      <c r="BM86" s="72" t="s">
        <v>225</v>
      </c>
    </row>
    <row r="87" spans="1:65" s="1" customFormat="1" ht="24" customHeight="1">
      <c r="A87" s="16"/>
      <c r="B87" s="135"/>
      <c r="C87" s="64" t="s">
        <v>226</v>
      </c>
      <c r="D87" s="64" t="s">
        <v>91</v>
      </c>
      <c r="E87" s="65" t="s">
        <v>227</v>
      </c>
      <c r="F87" s="66" t="s">
        <v>228</v>
      </c>
      <c r="G87" s="67" t="s">
        <v>94</v>
      </c>
      <c r="H87" s="68">
        <v>3.42</v>
      </c>
      <c r="I87" s="68"/>
      <c r="J87" s="68"/>
      <c r="K87" s="136" t="s">
        <v>95</v>
      </c>
      <c r="L87" s="16"/>
      <c r="M87" s="138" t="s">
        <v>0</v>
      </c>
      <c r="N87" s="69" t="s">
        <v>14</v>
      </c>
      <c r="O87" s="70">
        <v>1.363</v>
      </c>
      <c r="P87" s="70">
        <f t="shared" si="27"/>
        <v>4.6614599999999999</v>
      </c>
      <c r="Q87" s="70">
        <v>2.2151299999999998</v>
      </c>
      <c r="R87" s="70">
        <f t="shared" si="28"/>
        <v>7.5757445999999993</v>
      </c>
      <c r="S87" s="70">
        <v>0</v>
      </c>
      <c r="T87" s="71">
        <f t="shared" si="29"/>
        <v>0</v>
      </c>
      <c r="AR87" s="72" t="s">
        <v>96</v>
      </c>
      <c r="AT87" s="72" t="s">
        <v>91</v>
      </c>
      <c r="AU87" s="72" t="s">
        <v>44</v>
      </c>
      <c r="AY87" s="9" t="s">
        <v>89</v>
      </c>
      <c r="BE87" s="73">
        <f t="shared" si="30"/>
        <v>0</v>
      </c>
      <c r="BF87" s="73">
        <f t="shared" si="31"/>
        <v>0</v>
      </c>
      <c r="BG87" s="73">
        <f t="shared" si="32"/>
        <v>0</v>
      </c>
      <c r="BH87" s="73">
        <f t="shared" si="33"/>
        <v>0</v>
      </c>
      <c r="BI87" s="73">
        <f t="shared" si="34"/>
        <v>0</v>
      </c>
      <c r="BJ87" s="9" t="s">
        <v>44</v>
      </c>
      <c r="BK87" s="74">
        <f t="shared" si="35"/>
        <v>0</v>
      </c>
      <c r="BL87" s="9" t="s">
        <v>96</v>
      </c>
      <c r="BM87" s="72" t="s">
        <v>229</v>
      </c>
    </row>
    <row r="88" spans="1:65" s="1" customFormat="1" ht="24" customHeight="1">
      <c r="A88" s="16"/>
      <c r="B88" s="135"/>
      <c r="C88" s="64" t="s">
        <v>230</v>
      </c>
      <c r="D88" s="64" t="s">
        <v>91</v>
      </c>
      <c r="E88" s="65" t="s">
        <v>231</v>
      </c>
      <c r="F88" s="66" t="s">
        <v>232</v>
      </c>
      <c r="G88" s="67" t="s">
        <v>120</v>
      </c>
      <c r="H88" s="68">
        <v>401.23</v>
      </c>
      <c r="I88" s="68"/>
      <c r="J88" s="68"/>
      <c r="K88" s="136" t="s">
        <v>95</v>
      </c>
      <c r="L88" s="16"/>
      <c r="M88" s="138" t="s">
        <v>0</v>
      </c>
      <c r="N88" s="69" t="s">
        <v>14</v>
      </c>
      <c r="O88" s="70">
        <v>0.13200000000000001</v>
      </c>
      <c r="P88" s="70">
        <f t="shared" si="27"/>
        <v>52.962360000000004</v>
      </c>
      <c r="Q88" s="70">
        <v>2.572E-2</v>
      </c>
      <c r="R88" s="70">
        <f t="shared" si="28"/>
        <v>10.3196356</v>
      </c>
      <c r="S88" s="70">
        <v>0</v>
      </c>
      <c r="T88" s="71">
        <f t="shared" si="29"/>
        <v>0</v>
      </c>
      <c r="AR88" s="72" t="s">
        <v>96</v>
      </c>
      <c r="AT88" s="72" t="s">
        <v>91</v>
      </c>
      <c r="AU88" s="72" t="s">
        <v>44</v>
      </c>
      <c r="AY88" s="9" t="s">
        <v>89</v>
      </c>
      <c r="BE88" s="73">
        <f t="shared" si="30"/>
        <v>0</v>
      </c>
      <c r="BF88" s="73">
        <f t="shared" si="31"/>
        <v>0</v>
      </c>
      <c r="BG88" s="73">
        <f t="shared" si="32"/>
        <v>0</v>
      </c>
      <c r="BH88" s="73">
        <f t="shared" si="33"/>
        <v>0</v>
      </c>
      <c r="BI88" s="73">
        <f t="shared" si="34"/>
        <v>0</v>
      </c>
      <c r="BJ88" s="9" t="s">
        <v>44</v>
      </c>
      <c r="BK88" s="74">
        <f t="shared" si="35"/>
        <v>0</v>
      </c>
      <c r="BL88" s="9" t="s">
        <v>96</v>
      </c>
      <c r="BM88" s="72" t="s">
        <v>233</v>
      </c>
    </row>
    <row r="89" spans="1:65" s="1" customFormat="1" ht="36" customHeight="1">
      <c r="A89" s="16"/>
      <c r="B89" s="135"/>
      <c r="C89" s="64" t="s">
        <v>234</v>
      </c>
      <c r="D89" s="64" t="s">
        <v>91</v>
      </c>
      <c r="E89" s="65" t="s">
        <v>235</v>
      </c>
      <c r="F89" s="66" t="s">
        <v>236</v>
      </c>
      <c r="G89" s="67" t="s">
        <v>120</v>
      </c>
      <c r="H89" s="68">
        <v>401.23</v>
      </c>
      <c r="I89" s="68"/>
      <c r="J89" s="68"/>
      <c r="K89" s="136" t="s">
        <v>95</v>
      </c>
      <c r="L89" s="16"/>
      <c r="M89" s="138" t="s">
        <v>0</v>
      </c>
      <c r="N89" s="69" t="s">
        <v>14</v>
      </c>
      <c r="O89" s="70">
        <v>6.0000000000000001E-3</v>
      </c>
      <c r="P89" s="70">
        <f t="shared" si="27"/>
        <v>2.4073800000000003</v>
      </c>
      <c r="Q89" s="70">
        <v>0</v>
      </c>
      <c r="R89" s="70">
        <f t="shared" si="28"/>
        <v>0</v>
      </c>
      <c r="S89" s="70">
        <v>0</v>
      </c>
      <c r="T89" s="71">
        <f t="shared" si="29"/>
        <v>0</v>
      </c>
      <c r="AR89" s="72" t="s">
        <v>96</v>
      </c>
      <c r="AT89" s="72" t="s">
        <v>91</v>
      </c>
      <c r="AU89" s="72" t="s">
        <v>44</v>
      </c>
      <c r="AY89" s="9" t="s">
        <v>89</v>
      </c>
      <c r="BE89" s="73">
        <f t="shared" si="30"/>
        <v>0</v>
      </c>
      <c r="BF89" s="73">
        <f t="shared" si="31"/>
        <v>0</v>
      </c>
      <c r="BG89" s="73">
        <f t="shared" si="32"/>
        <v>0</v>
      </c>
      <c r="BH89" s="73">
        <f t="shared" si="33"/>
        <v>0</v>
      </c>
      <c r="BI89" s="73">
        <f t="shared" si="34"/>
        <v>0</v>
      </c>
      <c r="BJ89" s="9" t="s">
        <v>44</v>
      </c>
      <c r="BK89" s="74">
        <f t="shared" si="35"/>
        <v>0</v>
      </c>
      <c r="BL89" s="9" t="s">
        <v>96</v>
      </c>
      <c r="BM89" s="72" t="s">
        <v>237</v>
      </c>
    </row>
    <row r="90" spans="1:65" s="1" customFormat="1" ht="24" customHeight="1">
      <c r="A90" s="16"/>
      <c r="B90" s="135"/>
      <c r="C90" s="64" t="s">
        <v>238</v>
      </c>
      <c r="D90" s="64" t="s">
        <v>91</v>
      </c>
      <c r="E90" s="65" t="s">
        <v>239</v>
      </c>
      <c r="F90" s="66" t="s">
        <v>240</v>
      </c>
      <c r="G90" s="67" t="s">
        <v>120</v>
      </c>
      <c r="H90" s="68">
        <v>401.23</v>
      </c>
      <c r="I90" s="68"/>
      <c r="J90" s="68"/>
      <c r="K90" s="136" t="s">
        <v>95</v>
      </c>
      <c r="L90" s="16"/>
      <c r="M90" s="138" t="s">
        <v>0</v>
      </c>
      <c r="N90" s="69" t="s">
        <v>14</v>
      </c>
      <c r="O90" s="70">
        <v>9.1999999999999998E-2</v>
      </c>
      <c r="P90" s="70">
        <f t="shared" si="27"/>
        <v>36.913159999999998</v>
      </c>
      <c r="Q90" s="70">
        <v>2.572E-2</v>
      </c>
      <c r="R90" s="70">
        <f t="shared" si="28"/>
        <v>10.3196356</v>
      </c>
      <c r="S90" s="70">
        <v>0</v>
      </c>
      <c r="T90" s="71">
        <f t="shared" si="29"/>
        <v>0</v>
      </c>
      <c r="AR90" s="72" t="s">
        <v>96</v>
      </c>
      <c r="AT90" s="72" t="s">
        <v>91</v>
      </c>
      <c r="AU90" s="72" t="s">
        <v>44</v>
      </c>
      <c r="AY90" s="9" t="s">
        <v>89</v>
      </c>
      <c r="BE90" s="73">
        <f t="shared" si="30"/>
        <v>0</v>
      </c>
      <c r="BF90" s="73">
        <f t="shared" si="31"/>
        <v>0</v>
      </c>
      <c r="BG90" s="73">
        <f t="shared" si="32"/>
        <v>0</v>
      </c>
      <c r="BH90" s="73">
        <f t="shared" si="33"/>
        <v>0</v>
      </c>
      <c r="BI90" s="73">
        <f t="shared" si="34"/>
        <v>0</v>
      </c>
      <c r="BJ90" s="9" t="s">
        <v>44</v>
      </c>
      <c r="BK90" s="74">
        <f t="shared" si="35"/>
        <v>0</v>
      </c>
      <c r="BL90" s="9" t="s">
        <v>96</v>
      </c>
      <c r="BM90" s="72" t="s">
        <v>241</v>
      </c>
    </row>
    <row r="91" spans="1:65" s="1" customFormat="1" ht="24" customHeight="1">
      <c r="A91" s="16"/>
      <c r="B91" s="135"/>
      <c r="C91" s="64" t="s">
        <v>242</v>
      </c>
      <c r="D91" s="64" t="s">
        <v>91</v>
      </c>
      <c r="E91" s="65" t="s">
        <v>243</v>
      </c>
      <c r="F91" s="66" t="s">
        <v>722</v>
      </c>
      <c r="G91" s="67" t="s">
        <v>219</v>
      </c>
      <c r="H91" s="68">
        <v>114.84</v>
      </c>
      <c r="I91" s="68"/>
      <c r="J91" s="68"/>
      <c r="K91" s="136" t="s">
        <v>95</v>
      </c>
      <c r="L91" s="16"/>
      <c r="M91" s="138" t="s">
        <v>0</v>
      </c>
      <c r="N91" s="69" t="s">
        <v>14</v>
      </c>
      <c r="O91" s="70">
        <v>9.4100000000000003E-2</v>
      </c>
      <c r="P91" s="70">
        <f t="shared" si="27"/>
        <v>10.806444000000001</v>
      </c>
      <c r="Q91" s="70">
        <v>2.1000000000000001E-4</v>
      </c>
      <c r="R91" s="70">
        <f t="shared" si="28"/>
        <v>2.4116400000000003E-2</v>
      </c>
      <c r="S91" s="70">
        <v>0</v>
      </c>
      <c r="T91" s="71">
        <f t="shared" si="29"/>
        <v>0</v>
      </c>
      <c r="AR91" s="72" t="s">
        <v>96</v>
      </c>
      <c r="AT91" s="72" t="s">
        <v>91</v>
      </c>
      <c r="AU91" s="72" t="s">
        <v>44</v>
      </c>
      <c r="AY91" s="9" t="s">
        <v>89</v>
      </c>
      <c r="BE91" s="73">
        <f t="shared" si="30"/>
        <v>0</v>
      </c>
      <c r="BF91" s="73">
        <f t="shared" si="31"/>
        <v>0</v>
      </c>
      <c r="BG91" s="73">
        <f t="shared" si="32"/>
        <v>0</v>
      </c>
      <c r="BH91" s="73">
        <f t="shared" si="33"/>
        <v>0</v>
      </c>
      <c r="BI91" s="73">
        <f t="shared" si="34"/>
        <v>0</v>
      </c>
      <c r="BJ91" s="9" t="s">
        <v>44</v>
      </c>
      <c r="BK91" s="74">
        <f t="shared" si="35"/>
        <v>0</v>
      </c>
      <c r="BL91" s="9" t="s">
        <v>96</v>
      </c>
      <c r="BM91" s="72" t="s">
        <v>245</v>
      </c>
    </row>
    <row r="92" spans="1:65" s="1" customFormat="1" ht="16.5" customHeight="1">
      <c r="A92" s="16"/>
      <c r="B92" s="135"/>
      <c r="C92" s="64" t="s">
        <v>246</v>
      </c>
      <c r="D92" s="64" t="s">
        <v>91</v>
      </c>
      <c r="E92" s="65" t="s">
        <v>247</v>
      </c>
      <c r="F92" s="66" t="s">
        <v>248</v>
      </c>
      <c r="G92" s="67" t="s">
        <v>219</v>
      </c>
      <c r="H92" s="68">
        <v>83.617999999999995</v>
      </c>
      <c r="I92" s="68"/>
      <c r="J92" s="68"/>
      <c r="K92" s="136" t="s">
        <v>95</v>
      </c>
      <c r="L92" s="16"/>
      <c r="M92" s="138" t="s">
        <v>0</v>
      </c>
      <c r="N92" s="69" t="s">
        <v>14</v>
      </c>
      <c r="O92" s="70">
        <v>0.18815999999999999</v>
      </c>
      <c r="P92" s="70">
        <f t="shared" si="27"/>
        <v>15.733562879999999</v>
      </c>
      <c r="Q92" s="70">
        <v>3.4000000000000002E-4</v>
      </c>
      <c r="R92" s="70">
        <f t="shared" si="28"/>
        <v>2.843012E-2</v>
      </c>
      <c r="S92" s="70">
        <v>0</v>
      </c>
      <c r="T92" s="71">
        <f t="shared" si="29"/>
        <v>0</v>
      </c>
      <c r="AR92" s="72" t="s">
        <v>96</v>
      </c>
      <c r="AT92" s="72" t="s">
        <v>91</v>
      </c>
      <c r="AU92" s="72" t="s">
        <v>44</v>
      </c>
      <c r="AY92" s="9" t="s">
        <v>89</v>
      </c>
      <c r="BE92" s="73">
        <f t="shared" si="30"/>
        <v>0</v>
      </c>
      <c r="BF92" s="73">
        <f t="shared" si="31"/>
        <v>0</v>
      </c>
      <c r="BG92" s="73">
        <f t="shared" si="32"/>
        <v>0</v>
      </c>
      <c r="BH92" s="73">
        <f t="shared" si="33"/>
        <v>0</v>
      </c>
      <c r="BI92" s="73">
        <f t="shared" si="34"/>
        <v>0</v>
      </c>
      <c r="BJ92" s="9" t="s">
        <v>44</v>
      </c>
      <c r="BK92" s="74">
        <f t="shared" si="35"/>
        <v>0</v>
      </c>
      <c r="BL92" s="9" t="s">
        <v>96</v>
      </c>
      <c r="BM92" s="72" t="s">
        <v>249</v>
      </c>
    </row>
    <row r="93" spans="1:65" s="1" customFormat="1" ht="16.5" customHeight="1">
      <c r="A93" s="16"/>
      <c r="B93" s="135"/>
      <c r="C93" s="64" t="s">
        <v>250</v>
      </c>
      <c r="D93" s="64" t="s">
        <v>91</v>
      </c>
      <c r="E93" s="65" t="s">
        <v>251</v>
      </c>
      <c r="F93" s="66" t="s">
        <v>252</v>
      </c>
      <c r="G93" s="67" t="s">
        <v>219</v>
      </c>
      <c r="H93" s="68">
        <v>12.6</v>
      </c>
      <c r="I93" s="68"/>
      <c r="J93" s="68"/>
      <c r="K93" s="136" t="s">
        <v>95</v>
      </c>
      <c r="L93" s="16"/>
      <c r="M93" s="138" t="s">
        <v>0</v>
      </c>
      <c r="N93" s="69" t="s">
        <v>14</v>
      </c>
      <c r="O93" s="70">
        <v>0.42213000000000001</v>
      </c>
      <c r="P93" s="70">
        <f t="shared" si="27"/>
        <v>5.3188379999999995</v>
      </c>
      <c r="Q93" s="70">
        <v>4.4200000000000003E-3</v>
      </c>
      <c r="R93" s="70">
        <f t="shared" si="28"/>
        <v>5.5692000000000005E-2</v>
      </c>
      <c r="S93" s="70">
        <v>0</v>
      </c>
      <c r="T93" s="71">
        <f t="shared" si="29"/>
        <v>0</v>
      </c>
      <c r="AR93" s="72" t="s">
        <v>96</v>
      </c>
      <c r="AT93" s="72" t="s">
        <v>91</v>
      </c>
      <c r="AU93" s="72" t="s">
        <v>44</v>
      </c>
      <c r="AY93" s="9" t="s">
        <v>89</v>
      </c>
      <c r="BE93" s="73">
        <f t="shared" si="30"/>
        <v>0</v>
      </c>
      <c r="BF93" s="73">
        <f t="shared" si="31"/>
        <v>0</v>
      </c>
      <c r="BG93" s="73">
        <f t="shared" si="32"/>
        <v>0</v>
      </c>
      <c r="BH93" s="73">
        <f t="shared" si="33"/>
        <v>0</v>
      </c>
      <c r="BI93" s="73">
        <f t="shared" si="34"/>
        <v>0</v>
      </c>
      <c r="BJ93" s="9" t="s">
        <v>44</v>
      </c>
      <c r="BK93" s="74">
        <f t="shared" si="35"/>
        <v>0</v>
      </c>
      <c r="BL93" s="9" t="s">
        <v>96</v>
      </c>
      <c r="BM93" s="72" t="s">
        <v>253</v>
      </c>
    </row>
    <row r="94" spans="1:65" s="1" customFormat="1" ht="16.5" customHeight="1">
      <c r="A94" s="16"/>
      <c r="B94" s="135"/>
      <c r="C94" s="64" t="s">
        <v>254</v>
      </c>
      <c r="D94" s="64" t="s">
        <v>91</v>
      </c>
      <c r="E94" s="65" t="s">
        <v>255</v>
      </c>
      <c r="F94" s="66" t="s">
        <v>256</v>
      </c>
      <c r="G94" s="67" t="s">
        <v>219</v>
      </c>
      <c r="H94" s="68">
        <v>24</v>
      </c>
      <c r="I94" s="68"/>
      <c r="J94" s="68"/>
      <c r="K94" s="136" t="s">
        <v>95</v>
      </c>
      <c r="L94" s="16"/>
      <c r="M94" s="138" t="s">
        <v>0</v>
      </c>
      <c r="N94" s="69" t="s">
        <v>14</v>
      </c>
      <c r="O94" s="70">
        <v>9.4049999999999995E-2</v>
      </c>
      <c r="P94" s="70">
        <f t="shared" si="27"/>
        <v>2.2572000000000001</v>
      </c>
      <c r="Q94" s="70">
        <v>1E-4</v>
      </c>
      <c r="R94" s="70">
        <f t="shared" si="28"/>
        <v>2.4000000000000002E-3</v>
      </c>
      <c r="S94" s="70">
        <v>0</v>
      </c>
      <c r="T94" s="71">
        <f t="shared" si="29"/>
        <v>0</v>
      </c>
      <c r="AR94" s="72" t="s">
        <v>96</v>
      </c>
      <c r="AT94" s="72" t="s">
        <v>91</v>
      </c>
      <c r="AU94" s="72" t="s">
        <v>44</v>
      </c>
      <c r="AY94" s="9" t="s">
        <v>89</v>
      </c>
      <c r="BE94" s="73">
        <f t="shared" si="30"/>
        <v>0</v>
      </c>
      <c r="BF94" s="73">
        <f t="shared" si="31"/>
        <v>0</v>
      </c>
      <c r="BG94" s="73">
        <f t="shared" si="32"/>
        <v>0</v>
      </c>
      <c r="BH94" s="73">
        <f t="shared" si="33"/>
        <v>0</v>
      </c>
      <c r="BI94" s="73">
        <f t="shared" si="34"/>
        <v>0</v>
      </c>
      <c r="BJ94" s="9" t="s">
        <v>44</v>
      </c>
      <c r="BK94" s="74">
        <f t="shared" si="35"/>
        <v>0</v>
      </c>
      <c r="BL94" s="9" t="s">
        <v>96</v>
      </c>
      <c r="BM94" s="72" t="s">
        <v>257</v>
      </c>
    </row>
    <row r="95" spans="1:65" s="1" customFormat="1" ht="16.5" customHeight="1">
      <c r="A95" s="16"/>
      <c r="B95" s="135"/>
      <c r="C95" s="64" t="s">
        <v>258</v>
      </c>
      <c r="D95" s="64" t="s">
        <v>91</v>
      </c>
      <c r="E95" s="65" t="s">
        <v>259</v>
      </c>
      <c r="F95" s="66" t="s">
        <v>260</v>
      </c>
      <c r="G95" s="67" t="s">
        <v>219</v>
      </c>
      <c r="H95" s="68">
        <v>92.24</v>
      </c>
      <c r="I95" s="68"/>
      <c r="J95" s="68"/>
      <c r="K95" s="136" t="s">
        <v>95</v>
      </c>
      <c r="L95" s="16"/>
      <c r="M95" s="138" t="s">
        <v>0</v>
      </c>
      <c r="N95" s="69" t="s">
        <v>14</v>
      </c>
      <c r="O95" s="70">
        <v>9.4030000000000002E-2</v>
      </c>
      <c r="P95" s="70">
        <f t="shared" si="27"/>
        <v>8.6733271999999992</v>
      </c>
      <c r="Q95" s="70">
        <v>6.9999999999999994E-5</v>
      </c>
      <c r="R95" s="70">
        <f t="shared" si="28"/>
        <v>6.4567999999999987E-3</v>
      </c>
      <c r="S95" s="70">
        <v>0</v>
      </c>
      <c r="T95" s="71">
        <f t="shared" si="29"/>
        <v>0</v>
      </c>
      <c r="AR95" s="72" t="s">
        <v>96</v>
      </c>
      <c r="AT95" s="72" t="s">
        <v>91</v>
      </c>
      <c r="AU95" s="72" t="s">
        <v>44</v>
      </c>
      <c r="AY95" s="9" t="s">
        <v>89</v>
      </c>
      <c r="BE95" s="73">
        <f t="shared" si="30"/>
        <v>0</v>
      </c>
      <c r="BF95" s="73">
        <f t="shared" si="31"/>
        <v>0</v>
      </c>
      <c r="BG95" s="73">
        <f t="shared" si="32"/>
        <v>0</v>
      </c>
      <c r="BH95" s="73">
        <f t="shared" si="33"/>
        <v>0</v>
      </c>
      <c r="BI95" s="73">
        <f t="shared" si="34"/>
        <v>0</v>
      </c>
      <c r="BJ95" s="9" t="s">
        <v>44</v>
      </c>
      <c r="BK95" s="74">
        <f t="shared" si="35"/>
        <v>0</v>
      </c>
      <c r="BL95" s="9" t="s">
        <v>96</v>
      </c>
      <c r="BM95" s="72" t="s">
        <v>261</v>
      </c>
    </row>
    <row r="96" spans="1:65" s="1" customFormat="1" ht="24" customHeight="1">
      <c r="A96" s="16"/>
      <c r="B96" s="135"/>
      <c r="C96" s="64" t="s">
        <v>262</v>
      </c>
      <c r="D96" s="64" t="s">
        <v>91</v>
      </c>
      <c r="E96" s="65" t="s">
        <v>263</v>
      </c>
      <c r="F96" s="66" t="s">
        <v>264</v>
      </c>
      <c r="G96" s="67" t="s">
        <v>219</v>
      </c>
      <c r="H96" s="68">
        <v>30.84</v>
      </c>
      <c r="I96" s="68"/>
      <c r="J96" s="68"/>
      <c r="K96" s="136" t="s">
        <v>95</v>
      </c>
      <c r="L96" s="16"/>
      <c r="M96" s="138" t="s">
        <v>0</v>
      </c>
      <c r="N96" s="69" t="s">
        <v>14</v>
      </c>
      <c r="O96" s="70">
        <v>0.188</v>
      </c>
      <c r="P96" s="70">
        <f t="shared" si="27"/>
        <v>5.7979200000000004</v>
      </c>
      <c r="Q96" s="70">
        <v>0</v>
      </c>
      <c r="R96" s="70">
        <f t="shared" si="28"/>
        <v>0</v>
      </c>
      <c r="S96" s="70">
        <v>1.2E-2</v>
      </c>
      <c r="T96" s="71">
        <f t="shared" si="29"/>
        <v>0.37008000000000002</v>
      </c>
      <c r="AR96" s="72" t="s">
        <v>96</v>
      </c>
      <c r="AT96" s="72" t="s">
        <v>91</v>
      </c>
      <c r="AU96" s="72" t="s">
        <v>44</v>
      </c>
      <c r="AY96" s="9" t="s">
        <v>89</v>
      </c>
      <c r="BE96" s="73">
        <f t="shared" si="30"/>
        <v>0</v>
      </c>
      <c r="BF96" s="73">
        <f t="shared" si="31"/>
        <v>0</v>
      </c>
      <c r="BG96" s="73">
        <f t="shared" si="32"/>
        <v>0</v>
      </c>
      <c r="BH96" s="73">
        <f t="shared" si="33"/>
        <v>0</v>
      </c>
      <c r="BI96" s="73">
        <f t="shared" si="34"/>
        <v>0</v>
      </c>
      <c r="BJ96" s="9" t="s">
        <v>44</v>
      </c>
      <c r="BK96" s="74">
        <f t="shared" si="35"/>
        <v>0</v>
      </c>
      <c r="BL96" s="9" t="s">
        <v>96</v>
      </c>
      <c r="BM96" s="72" t="s">
        <v>265</v>
      </c>
    </row>
    <row r="97" spans="1:65" s="1" customFormat="1" ht="24" customHeight="1">
      <c r="A97" s="16"/>
      <c r="B97" s="135"/>
      <c r="C97" s="64" t="s">
        <v>266</v>
      </c>
      <c r="D97" s="64" t="s">
        <v>91</v>
      </c>
      <c r="E97" s="65" t="s">
        <v>267</v>
      </c>
      <c r="F97" s="66" t="s">
        <v>699</v>
      </c>
      <c r="G97" s="67" t="s">
        <v>224</v>
      </c>
      <c r="H97" s="68">
        <v>2</v>
      </c>
      <c r="I97" s="68"/>
      <c r="J97" s="68"/>
      <c r="K97" s="136" t="s">
        <v>95</v>
      </c>
      <c r="L97" s="16"/>
      <c r="M97" s="138" t="s">
        <v>0</v>
      </c>
      <c r="N97" s="69" t="s">
        <v>14</v>
      </c>
      <c r="O97" s="70">
        <v>0.93300000000000005</v>
      </c>
      <c r="P97" s="70">
        <f t="shared" si="27"/>
        <v>1.8660000000000001</v>
      </c>
      <c r="Q97" s="70">
        <v>0</v>
      </c>
      <c r="R97" s="70">
        <f t="shared" si="28"/>
        <v>0</v>
      </c>
      <c r="S97" s="70">
        <v>0.08</v>
      </c>
      <c r="T97" s="71">
        <f t="shared" si="29"/>
        <v>0.16</v>
      </c>
      <c r="AR97" s="72" t="s">
        <v>96</v>
      </c>
      <c r="AT97" s="72" t="s">
        <v>91</v>
      </c>
      <c r="AU97" s="72" t="s">
        <v>44</v>
      </c>
      <c r="AY97" s="9" t="s">
        <v>89</v>
      </c>
      <c r="BE97" s="73">
        <f t="shared" si="30"/>
        <v>0</v>
      </c>
      <c r="BF97" s="73">
        <f t="shared" si="31"/>
        <v>0</v>
      </c>
      <c r="BG97" s="73">
        <f t="shared" si="32"/>
        <v>0</v>
      </c>
      <c r="BH97" s="73">
        <f t="shared" si="33"/>
        <v>0</v>
      </c>
      <c r="BI97" s="73">
        <f t="shared" si="34"/>
        <v>0</v>
      </c>
      <c r="BJ97" s="9" t="s">
        <v>44</v>
      </c>
      <c r="BK97" s="74">
        <f t="shared" si="35"/>
        <v>0</v>
      </c>
      <c r="BL97" s="9" t="s">
        <v>96</v>
      </c>
      <c r="BM97" s="72" t="s">
        <v>268</v>
      </c>
    </row>
    <row r="98" spans="1:65" s="1" customFormat="1" ht="24" customHeight="1">
      <c r="A98" s="16"/>
      <c r="B98" s="135"/>
      <c r="C98" s="64" t="s">
        <v>269</v>
      </c>
      <c r="D98" s="64" t="s">
        <v>91</v>
      </c>
      <c r="E98" s="65" t="s">
        <v>270</v>
      </c>
      <c r="F98" s="66" t="s">
        <v>271</v>
      </c>
      <c r="G98" s="67" t="s">
        <v>120</v>
      </c>
      <c r="H98" s="68">
        <v>96</v>
      </c>
      <c r="I98" s="68"/>
      <c r="J98" s="68"/>
      <c r="K98" s="136" t="s">
        <v>95</v>
      </c>
      <c r="L98" s="16"/>
      <c r="M98" s="138" t="s">
        <v>0</v>
      </c>
      <c r="N98" s="69" t="s">
        <v>14</v>
      </c>
      <c r="O98" s="70">
        <v>0.22453999999999999</v>
      </c>
      <c r="P98" s="70">
        <f t="shared" si="27"/>
        <v>21.55584</v>
      </c>
      <c r="Q98" s="70">
        <v>0</v>
      </c>
      <c r="R98" s="70">
        <f t="shared" si="28"/>
        <v>0</v>
      </c>
      <c r="S98" s="70">
        <v>0.05</v>
      </c>
      <c r="T98" s="71">
        <f t="shared" si="29"/>
        <v>4.8000000000000007</v>
      </c>
      <c r="AR98" s="72" t="s">
        <v>96</v>
      </c>
      <c r="AT98" s="72" t="s">
        <v>91</v>
      </c>
      <c r="AU98" s="72" t="s">
        <v>44</v>
      </c>
      <c r="AY98" s="9" t="s">
        <v>89</v>
      </c>
      <c r="BE98" s="73">
        <f t="shared" si="30"/>
        <v>0</v>
      </c>
      <c r="BF98" s="73">
        <f t="shared" si="31"/>
        <v>0</v>
      </c>
      <c r="BG98" s="73">
        <f t="shared" si="32"/>
        <v>0</v>
      </c>
      <c r="BH98" s="73">
        <f t="shared" si="33"/>
        <v>0</v>
      </c>
      <c r="BI98" s="73">
        <f t="shared" si="34"/>
        <v>0</v>
      </c>
      <c r="BJ98" s="9" t="s">
        <v>44</v>
      </c>
      <c r="BK98" s="74">
        <f t="shared" si="35"/>
        <v>0</v>
      </c>
      <c r="BL98" s="9" t="s">
        <v>96</v>
      </c>
      <c r="BM98" s="72" t="s">
        <v>272</v>
      </c>
    </row>
    <row r="99" spans="1:65" s="1" customFormat="1" ht="24" customHeight="1">
      <c r="A99" s="16"/>
      <c r="B99" s="135"/>
      <c r="C99" s="64" t="s">
        <v>273</v>
      </c>
      <c r="D99" s="64" t="s">
        <v>91</v>
      </c>
      <c r="E99" s="65" t="s">
        <v>274</v>
      </c>
      <c r="F99" s="66" t="s">
        <v>275</v>
      </c>
      <c r="G99" s="67" t="s">
        <v>115</v>
      </c>
      <c r="H99" s="68">
        <v>27.277999999999999</v>
      </c>
      <c r="I99" s="68"/>
      <c r="J99" s="68"/>
      <c r="K99" s="136" t="s">
        <v>95</v>
      </c>
      <c r="L99" s="16"/>
      <c r="M99" s="138" t="s">
        <v>0</v>
      </c>
      <c r="N99" s="69" t="s">
        <v>14</v>
      </c>
      <c r="O99" s="70">
        <v>7.5999999999999998E-2</v>
      </c>
      <c r="P99" s="70">
        <f t="shared" si="27"/>
        <v>2.0731279999999996</v>
      </c>
      <c r="Q99" s="70">
        <v>0</v>
      </c>
      <c r="R99" s="70">
        <f t="shared" si="28"/>
        <v>0</v>
      </c>
      <c r="S99" s="70">
        <v>0</v>
      </c>
      <c r="T99" s="71">
        <f t="shared" si="29"/>
        <v>0</v>
      </c>
      <c r="AR99" s="72" t="s">
        <v>96</v>
      </c>
      <c r="AT99" s="72" t="s">
        <v>91</v>
      </c>
      <c r="AU99" s="72" t="s">
        <v>44</v>
      </c>
      <c r="AY99" s="9" t="s">
        <v>89</v>
      </c>
      <c r="BE99" s="73">
        <f t="shared" si="30"/>
        <v>0</v>
      </c>
      <c r="BF99" s="73">
        <f t="shared" si="31"/>
        <v>0</v>
      </c>
      <c r="BG99" s="73">
        <f t="shared" si="32"/>
        <v>0</v>
      </c>
      <c r="BH99" s="73">
        <f t="shared" si="33"/>
        <v>0</v>
      </c>
      <c r="BI99" s="73">
        <f t="shared" si="34"/>
        <v>0</v>
      </c>
      <c r="BJ99" s="9" t="s">
        <v>44</v>
      </c>
      <c r="BK99" s="74">
        <f t="shared" si="35"/>
        <v>0</v>
      </c>
      <c r="BL99" s="9" t="s">
        <v>96</v>
      </c>
      <c r="BM99" s="72" t="s">
        <v>276</v>
      </c>
    </row>
    <row r="100" spans="1:65" s="1" customFormat="1" ht="24" customHeight="1">
      <c r="A100" s="16"/>
      <c r="B100" s="135"/>
      <c r="C100" s="64" t="s">
        <v>277</v>
      </c>
      <c r="D100" s="64" t="s">
        <v>91</v>
      </c>
      <c r="E100" s="65" t="s">
        <v>278</v>
      </c>
      <c r="F100" s="66" t="s">
        <v>279</v>
      </c>
      <c r="G100" s="67" t="s">
        <v>115</v>
      </c>
      <c r="H100" s="68">
        <v>190.946</v>
      </c>
      <c r="I100" s="68"/>
      <c r="J100" s="68"/>
      <c r="K100" s="136" t="s">
        <v>95</v>
      </c>
      <c r="L100" s="16"/>
      <c r="M100" s="138" t="s">
        <v>0</v>
      </c>
      <c r="N100" s="69" t="s">
        <v>14</v>
      </c>
      <c r="O100" s="70">
        <v>8.9999999999999993E-3</v>
      </c>
      <c r="P100" s="70">
        <f t="shared" si="27"/>
        <v>1.7185139999999999</v>
      </c>
      <c r="Q100" s="70">
        <v>0</v>
      </c>
      <c r="R100" s="70">
        <f t="shared" si="28"/>
        <v>0</v>
      </c>
      <c r="S100" s="70">
        <v>0</v>
      </c>
      <c r="T100" s="71">
        <f t="shared" si="29"/>
        <v>0</v>
      </c>
      <c r="AR100" s="72" t="s">
        <v>96</v>
      </c>
      <c r="AT100" s="72" t="s">
        <v>91</v>
      </c>
      <c r="AU100" s="72" t="s">
        <v>44</v>
      </c>
      <c r="AY100" s="9" t="s">
        <v>89</v>
      </c>
      <c r="BE100" s="73">
        <f t="shared" si="30"/>
        <v>0</v>
      </c>
      <c r="BF100" s="73">
        <f t="shared" si="31"/>
        <v>0</v>
      </c>
      <c r="BG100" s="73">
        <f t="shared" si="32"/>
        <v>0</v>
      </c>
      <c r="BH100" s="73">
        <f t="shared" si="33"/>
        <v>0</v>
      </c>
      <c r="BI100" s="73">
        <f t="shared" si="34"/>
        <v>0</v>
      </c>
      <c r="BJ100" s="9" t="s">
        <v>44</v>
      </c>
      <c r="BK100" s="74">
        <f t="shared" si="35"/>
        <v>0</v>
      </c>
      <c r="BL100" s="9" t="s">
        <v>96</v>
      </c>
      <c r="BM100" s="72" t="s">
        <v>280</v>
      </c>
    </row>
    <row r="101" spans="1:65" s="1" customFormat="1" ht="24" customHeight="1">
      <c r="A101" s="16"/>
      <c r="B101" s="135"/>
      <c r="C101" s="64" t="s">
        <v>281</v>
      </c>
      <c r="D101" s="64" t="s">
        <v>91</v>
      </c>
      <c r="E101" s="65" t="s">
        <v>282</v>
      </c>
      <c r="F101" s="66" t="s">
        <v>283</v>
      </c>
      <c r="G101" s="67" t="s">
        <v>115</v>
      </c>
      <c r="H101" s="68">
        <v>27.277999999999999</v>
      </c>
      <c r="I101" s="68"/>
      <c r="J101" s="68"/>
      <c r="K101" s="136" t="s">
        <v>95</v>
      </c>
      <c r="L101" s="16"/>
      <c r="M101" s="138" t="s">
        <v>0</v>
      </c>
      <c r="N101" s="69" t="s">
        <v>14</v>
      </c>
      <c r="O101" s="70">
        <v>0</v>
      </c>
      <c r="P101" s="70">
        <f t="shared" si="27"/>
        <v>0</v>
      </c>
      <c r="Q101" s="70">
        <v>0</v>
      </c>
      <c r="R101" s="70">
        <f t="shared" si="28"/>
        <v>0</v>
      </c>
      <c r="S101" s="70">
        <v>0</v>
      </c>
      <c r="T101" s="71">
        <f t="shared" si="29"/>
        <v>0</v>
      </c>
      <c r="AR101" s="72" t="s">
        <v>96</v>
      </c>
      <c r="AT101" s="72" t="s">
        <v>91</v>
      </c>
      <c r="AU101" s="72" t="s">
        <v>44</v>
      </c>
      <c r="AY101" s="9" t="s">
        <v>89</v>
      </c>
      <c r="BE101" s="73">
        <f t="shared" si="30"/>
        <v>0</v>
      </c>
      <c r="BF101" s="73">
        <f t="shared" si="31"/>
        <v>0</v>
      </c>
      <c r="BG101" s="73">
        <f t="shared" si="32"/>
        <v>0</v>
      </c>
      <c r="BH101" s="73">
        <f t="shared" si="33"/>
        <v>0</v>
      </c>
      <c r="BI101" s="73">
        <f t="shared" si="34"/>
        <v>0</v>
      </c>
      <c r="BJ101" s="9" t="s">
        <v>44</v>
      </c>
      <c r="BK101" s="74">
        <f t="shared" si="35"/>
        <v>0</v>
      </c>
      <c r="BL101" s="9" t="s">
        <v>96</v>
      </c>
      <c r="BM101" s="72" t="s">
        <v>284</v>
      </c>
    </row>
    <row r="102" spans="1:65" s="1" customFormat="1" ht="36" customHeight="1">
      <c r="A102" s="16"/>
      <c r="B102" s="135"/>
      <c r="C102" s="64" t="s">
        <v>285</v>
      </c>
      <c r="D102" s="64" t="s">
        <v>91</v>
      </c>
      <c r="E102" s="65" t="s">
        <v>286</v>
      </c>
      <c r="F102" s="66" t="s">
        <v>700</v>
      </c>
      <c r="G102" s="67" t="s">
        <v>94</v>
      </c>
      <c r="H102" s="68">
        <v>47</v>
      </c>
      <c r="I102" s="68"/>
      <c r="J102" s="68"/>
      <c r="K102" s="136" t="s">
        <v>95</v>
      </c>
      <c r="L102" s="16"/>
      <c r="M102" s="138" t="s">
        <v>0</v>
      </c>
      <c r="N102" s="69" t="s">
        <v>14</v>
      </c>
      <c r="O102" s="70">
        <v>0.73372000000000004</v>
      </c>
      <c r="P102" s="70">
        <f t="shared" si="27"/>
        <v>34.484839999999998</v>
      </c>
      <c r="Q102" s="70">
        <v>6.9999999999999999E-4</v>
      </c>
      <c r="R102" s="70">
        <f t="shared" si="28"/>
        <v>3.2899999999999999E-2</v>
      </c>
      <c r="S102" s="70">
        <v>0.45</v>
      </c>
      <c r="T102" s="71">
        <f t="shared" si="29"/>
        <v>21.150000000000002</v>
      </c>
      <c r="AR102" s="72" t="s">
        <v>96</v>
      </c>
      <c r="AT102" s="72" t="s">
        <v>91</v>
      </c>
      <c r="AU102" s="72" t="s">
        <v>44</v>
      </c>
      <c r="AY102" s="9" t="s">
        <v>89</v>
      </c>
      <c r="BE102" s="73">
        <f t="shared" si="30"/>
        <v>0</v>
      </c>
      <c r="BF102" s="73">
        <f t="shared" si="31"/>
        <v>0</v>
      </c>
      <c r="BG102" s="73">
        <f t="shared" si="32"/>
        <v>0</v>
      </c>
      <c r="BH102" s="73">
        <f t="shared" si="33"/>
        <v>0</v>
      </c>
      <c r="BI102" s="73">
        <f t="shared" si="34"/>
        <v>0</v>
      </c>
      <c r="BJ102" s="9" t="s">
        <v>44</v>
      </c>
      <c r="BK102" s="74">
        <f t="shared" si="35"/>
        <v>0</v>
      </c>
      <c r="BL102" s="9" t="s">
        <v>96</v>
      </c>
      <c r="BM102" s="72" t="s">
        <v>287</v>
      </c>
    </row>
    <row r="103" spans="1:65" s="8" customFormat="1" ht="22.9" customHeight="1">
      <c r="A103" s="57"/>
      <c r="B103" s="57"/>
      <c r="D103" s="54" t="s">
        <v>34</v>
      </c>
      <c r="E103" s="62" t="s">
        <v>288</v>
      </c>
      <c r="F103" s="62" t="s">
        <v>289</v>
      </c>
      <c r="J103" s="63"/>
      <c r="L103" s="57"/>
      <c r="M103" s="57"/>
      <c r="N103" s="57"/>
      <c r="O103" s="57"/>
      <c r="P103" s="58">
        <f>P104</f>
        <v>96.759500000000003</v>
      </c>
      <c r="Q103" s="57"/>
      <c r="R103" s="58">
        <f>R104</f>
        <v>0</v>
      </c>
      <c r="S103" s="57"/>
      <c r="T103" s="59">
        <f>T104</f>
        <v>0</v>
      </c>
      <c r="AR103" s="54" t="s">
        <v>40</v>
      </c>
      <c r="AT103" s="60" t="s">
        <v>34</v>
      </c>
      <c r="AU103" s="60" t="s">
        <v>40</v>
      </c>
      <c r="AY103" s="54" t="s">
        <v>89</v>
      </c>
      <c r="BK103" s="61">
        <f>BK104</f>
        <v>0</v>
      </c>
    </row>
    <row r="104" spans="1:65" s="1" customFormat="1" ht="24" customHeight="1">
      <c r="A104" s="16"/>
      <c r="B104" s="135"/>
      <c r="C104" s="64" t="s">
        <v>290</v>
      </c>
      <c r="D104" s="64" t="s">
        <v>91</v>
      </c>
      <c r="E104" s="65" t="s">
        <v>291</v>
      </c>
      <c r="F104" s="66" t="s">
        <v>292</v>
      </c>
      <c r="G104" s="67" t="s">
        <v>115</v>
      </c>
      <c r="H104" s="68">
        <v>107.75</v>
      </c>
      <c r="I104" s="68"/>
      <c r="J104" s="68"/>
      <c r="K104" s="136" t="s">
        <v>95</v>
      </c>
      <c r="L104" s="16"/>
      <c r="M104" s="138" t="s">
        <v>0</v>
      </c>
      <c r="N104" s="69" t="s">
        <v>14</v>
      </c>
      <c r="O104" s="70">
        <v>0.89800000000000002</v>
      </c>
      <c r="P104" s="70">
        <f>O104*H104</f>
        <v>96.759500000000003</v>
      </c>
      <c r="Q104" s="70">
        <v>0</v>
      </c>
      <c r="R104" s="70">
        <f>Q104*H104</f>
        <v>0</v>
      </c>
      <c r="S104" s="70">
        <v>0</v>
      </c>
      <c r="T104" s="71">
        <f>S104*H104</f>
        <v>0</v>
      </c>
      <c r="AR104" s="72" t="s">
        <v>96</v>
      </c>
      <c r="AT104" s="72" t="s">
        <v>91</v>
      </c>
      <c r="AU104" s="72" t="s">
        <v>44</v>
      </c>
      <c r="AY104" s="9" t="s">
        <v>89</v>
      </c>
      <c r="BE104" s="73">
        <f>IF(N104="základná",J104,0)</f>
        <v>0</v>
      </c>
      <c r="BF104" s="73">
        <f>IF(N104="znížená",J104,0)</f>
        <v>0</v>
      </c>
      <c r="BG104" s="73">
        <f>IF(N104="zákl. prenesená",J104,0)</f>
        <v>0</v>
      </c>
      <c r="BH104" s="73">
        <f>IF(N104="zníž. prenesená",J104,0)</f>
        <v>0</v>
      </c>
      <c r="BI104" s="73">
        <f>IF(N104="nulová",J104,0)</f>
        <v>0</v>
      </c>
      <c r="BJ104" s="9" t="s">
        <v>44</v>
      </c>
      <c r="BK104" s="74">
        <f>ROUND(I104*H104,3)</f>
        <v>0</v>
      </c>
      <c r="BL104" s="9" t="s">
        <v>96</v>
      </c>
      <c r="BM104" s="72" t="s">
        <v>293</v>
      </c>
    </row>
    <row r="105" spans="1:65" s="8" customFormat="1" ht="25.9" customHeight="1">
      <c r="A105" s="57"/>
      <c r="B105" s="57"/>
      <c r="D105" s="54" t="s">
        <v>34</v>
      </c>
      <c r="E105" s="55" t="s">
        <v>294</v>
      </c>
      <c r="F105" s="55" t="s">
        <v>295</v>
      </c>
      <c r="J105" s="56"/>
      <c r="L105" s="57"/>
      <c r="M105" s="57"/>
      <c r="N105" s="57"/>
      <c r="O105" s="57"/>
      <c r="P105" s="58" t="e">
        <f>P106+P111+P113+P115+P128+P141+P150+P155+P161+#REF!</f>
        <v>#REF!</v>
      </c>
      <c r="Q105" s="57"/>
      <c r="R105" s="58" t="e">
        <f>R106+R111+R113+R115+R128+R141+R150+R155+R161+#REF!</f>
        <v>#REF!</v>
      </c>
      <c r="S105" s="57"/>
      <c r="T105" s="59" t="e">
        <f>T106+T111+T113+T115+T128+T141+T150+T155+T161+#REF!</f>
        <v>#REF!</v>
      </c>
      <c r="AR105" s="54" t="s">
        <v>44</v>
      </c>
      <c r="AT105" s="60" t="s">
        <v>34</v>
      </c>
      <c r="AU105" s="60" t="s">
        <v>35</v>
      </c>
      <c r="AY105" s="54" t="s">
        <v>89</v>
      </c>
      <c r="BK105" s="61" t="e">
        <f>BK106+BK111+BK113+BK115+BK128+BK141+BK150+BK155+BK161+#REF!</f>
        <v>#REF!</v>
      </c>
    </row>
    <row r="106" spans="1:65" s="8" customFormat="1" ht="22.9" customHeight="1">
      <c r="A106" s="57"/>
      <c r="B106" s="57"/>
      <c r="D106" s="54" t="s">
        <v>34</v>
      </c>
      <c r="E106" s="62" t="s">
        <v>296</v>
      </c>
      <c r="F106" s="62" t="s">
        <v>297</v>
      </c>
      <c r="J106" s="63"/>
      <c r="L106" s="57"/>
      <c r="M106" s="57"/>
      <c r="N106" s="57"/>
      <c r="O106" s="57"/>
      <c r="P106" s="58">
        <f>SUM(P107:P110)</f>
        <v>8.8632826599999994</v>
      </c>
      <c r="Q106" s="57"/>
      <c r="R106" s="58">
        <f>SUM(R107:R110)</f>
        <v>0.19709132000000001</v>
      </c>
      <c r="S106" s="57"/>
      <c r="T106" s="59">
        <f>SUM(T107:T110)</f>
        <v>0</v>
      </c>
      <c r="AR106" s="54" t="s">
        <v>44</v>
      </c>
      <c r="AT106" s="60" t="s">
        <v>34</v>
      </c>
      <c r="AU106" s="60" t="s">
        <v>40</v>
      </c>
      <c r="AY106" s="54" t="s">
        <v>89</v>
      </c>
      <c r="BK106" s="61">
        <f>SUM(BK107:BK110)</f>
        <v>0</v>
      </c>
    </row>
    <row r="107" spans="1:65" s="1" customFormat="1" ht="24" customHeight="1">
      <c r="A107" s="16"/>
      <c r="B107" s="135"/>
      <c r="C107" s="64" t="s">
        <v>298</v>
      </c>
      <c r="D107" s="64" t="s">
        <v>91</v>
      </c>
      <c r="E107" s="65" t="s">
        <v>299</v>
      </c>
      <c r="F107" s="66" t="s">
        <v>300</v>
      </c>
      <c r="G107" s="67" t="s">
        <v>120</v>
      </c>
      <c r="H107" s="68">
        <v>20.51</v>
      </c>
      <c r="I107" s="68"/>
      <c r="J107" s="68"/>
      <c r="K107" s="136" t="s">
        <v>95</v>
      </c>
      <c r="L107" s="16"/>
      <c r="M107" s="138" t="s">
        <v>0</v>
      </c>
      <c r="N107" s="69" t="s">
        <v>14</v>
      </c>
      <c r="O107" s="70">
        <v>0.14405000000000001</v>
      </c>
      <c r="P107" s="70">
        <f>O107*H107</f>
        <v>2.9544655000000004</v>
      </c>
      <c r="Q107" s="70">
        <v>5.4599999999999996E-3</v>
      </c>
      <c r="R107" s="70">
        <f>Q107*H107</f>
        <v>0.1119846</v>
      </c>
      <c r="S107" s="70">
        <v>0</v>
      </c>
      <c r="T107" s="71">
        <f>S107*H107</f>
        <v>0</v>
      </c>
      <c r="AR107" s="72" t="s">
        <v>157</v>
      </c>
      <c r="AT107" s="72" t="s">
        <v>91</v>
      </c>
      <c r="AU107" s="72" t="s">
        <v>44</v>
      </c>
      <c r="AY107" s="9" t="s">
        <v>89</v>
      </c>
      <c r="BE107" s="73">
        <f>IF(N107="základná",J107,0)</f>
        <v>0</v>
      </c>
      <c r="BF107" s="73">
        <f>IF(N107="znížená",J107,0)</f>
        <v>0</v>
      </c>
      <c r="BG107" s="73">
        <f>IF(N107="zákl. prenesená",J107,0)</f>
        <v>0</v>
      </c>
      <c r="BH107" s="73">
        <f>IF(N107="zníž. prenesená",J107,0)</f>
        <v>0</v>
      </c>
      <c r="BI107" s="73">
        <f>IF(N107="nulová",J107,0)</f>
        <v>0</v>
      </c>
      <c r="BJ107" s="9" t="s">
        <v>44</v>
      </c>
      <c r="BK107" s="74">
        <f>ROUND(I107*H107,3)</f>
        <v>0</v>
      </c>
      <c r="BL107" s="9" t="s">
        <v>157</v>
      </c>
      <c r="BM107" s="72" t="s">
        <v>301</v>
      </c>
    </row>
    <row r="108" spans="1:65" s="1" customFormat="1" ht="24" customHeight="1">
      <c r="A108" s="16"/>
      <c r="B108" s="135"/>
      <c r="C108" s="64" t="s">
        <v>302</v>
      </c>
      <c r="D108" s="64" t="s">
        <v>91</v>
      </c>
      <c r="E108" s="65" t="s">
        <v>303</v>
      </c>
      <c r="F108" s="66" t="s">
        <v>304</v>
      </c>
      <c r="G108" s="67" t="s">
        <v>120</v>
      </c>
      <c r="H108" s="68">
        <v>35.759</v>
      </c>
      <c r="I108" s="68"/>
      <c r="J108" s="68"/>
      <c r="K108" s="136" t="s">
        <v>95</v>
      </c>
      <c r="L108" s="16"/>
      <c r="M108" s="138" t="s">
        <v>0</v>
      </c>
      <c r="N108" s="69" t="s">
        <v>14</v>
      </c>
      <c r="O108" s="70">
        <v>0.16524</v>
      </c>
      <c r="P108" s="70">
        <f>O108*H108</f>
        <v>5.9088171599999999</v>
      </c>
      <c r="Q108" s="70">
        <v>8.0000000000000007E-5</v>
      </c>
      <c r="R108" s="70">
        <f>Q108*H108</f>
        <v>2.8607200000000002E-3</v>
      </c>
      <c r="S108" s="70">
        <v>0</v>
      </c>
      <c r="T108" s="71">
        <f>S108*H108</f>
        <v>0</v>
      </c>
      <c r="AR108" s="72" t="s">
        <v>157</v>
      </c>
      <c r="AT108" s="72" t="s">
        <v>91</v>
      </c>
      <c r="AU108" s="72" t="s">
        <v>44</v>
      </c>
      <c r="AY108" s="9" t="s">
        <v>89</v>
      </c>
      <c r="BE108" s="73">
        <f>IF(N108="základná",J108,0)</f>
        <v>0</v>
      </c>
      <c r="BF108" s="73">
        <f>IF(N108="znížená",J108,0)</f>
        <v>0</v>
      </c>
      <c r="BG108" s="73">
        <f>IF(N108="zákl. prenesená",J108,0)</f>
        <v>0</v>
      </c>
      <c r="BH108" s="73">
        <f>IF(N108="zníž. prenesená",J108,0)</f>
        <v>0</v>
      </c>
      <c r="BI108" s="73">
        <f>IF(N108="nulová",J108,0)</f>
        <v>0</v>
      </c>
      <c r="BJ108" s="9" t="s">
        <v>44</v>
      </c>
      <c r="BK108" s="74">
        <f>ROUND(I108*H108,3)</f>
        <v>0</v>
      </c>
      <c r="BL108" s="9" t="s">
        <v>157</v>
      </c>
      <c r="BM108" s="72" t="s">
        <v>305</v>
      </c>
    </row>
    <row r="109" spans="1:65" s="1" customFormat="1" ht="36" customHeight="1">
      <c r="A109" s="16"/>
      <c r="B109" s="135"/>
      <c r="C109" s="75" t="s">
        <v>306</v>
      </c>
      <c r="D109" s="75" t="s">
        <v>123</v>
      </c>
      <c r="E109" s="76" t="s">
        <v>307</v>
      </c>
      <c r="F109" s="77" t="s">
        <v>701</v>
      </c>
      <c r="G109" s="78" t="s">
        <v>120</v>
      </c>
      <c r="H109" s="79">
        <v>41.122999999999998</v>
      </c>
      <c r="I109" s="79"/>
      <c r="J109" s="79"/>
      <c r="K109" s="137" t="s">
        <v>95</v>
      </c>
      <c r="L109" s="141"/>
      <c r="M109" s="139" t="s">
        <v>0</v>
      </c>
      <c r="N109" s="80" t="s">
        <v>14</v>
      </c>
      <c r="O109" s="70">
        <v>0</v>
      </c>
      <c r="P109" s="70">
        <f>O109*H109</f>
        <v>0</v>
      </c>
      <c r="Q109" s="70">
        <v>2E-3</v>
      </c>
      <c r="R109" s="70">
        <f>Q109*H109</f>
        <v>8.2246E-2</v>
      </c>
      <c r="S109" s="70">
        <v>0</v>
      </c>
      <c r="T109" s="71">
        <f>S109*H109</f>
        <v>0</v>
      </c>
      <c r="AR109" s="72" t="s">
        <v>216</v>
      </c>
      <c r="AT109" s="72" t="s">
        <v>123</v>
      </c>
      <c r="AU109" s="72" t="s">
        <v>44</v>
      </c>
      <c r="AY109" s="9" t="s">
        <v>89</v>
      </c>
      <c r="BE109" s="73">
        <f>IF(N109="základná",J109,0)</f>
        <v>0</v>
      </c>
      <c r="BF109" s="73">
        <f>IF(N109="znížená",J109,0)</f>
        <v>0</v>
      </c>
      <c r="BG109" s="73">
        <f>IF(N109="zákl. prenesená",J109,0)</f>
        <v>0</v>
      </c>
      <c r="BH109" s="73">
        <f>IF(N109="zníž. prenesená",J109,0)</f>
        <v>0</v>
      </c>
      <c r="BI109" s="73">
        <f>IF(N109="nulová",J109,0)</f>
        <v>0</v>
      </c>
      <c r="BJ109" s="9" t="s">
        <v>44</v>
      </c>
      <c r="BK109" s="74">
        <f>ROUND(I109*H109,3)</f>
        <v>0</v>
      </c>
      <c r="BL109" s="9" t="s">
        <v>157</v>
      </c>
      <c r="BM109" s="72" t="s">
        <v>308</v>
      </c>
    </row>
    <row r="110" spans="1:65" s="1" customFormat="1" ht="24" customHeight="1">
      <c r="A110" s="16"/>
      <c r="B110" s="135"/>
      <c r="C110" s="64" t="s">
        <v>309</v>
      </c>
      <c r="D110" s="64" t="s">
        <v>91</v>
      </c>
      <c r="E110" s="65" t="s">
        <v>310</v>
      </c>
      <c r="F110" s="66" t="s">
        <v>311</v>
      </c>
      <c r="G110" s="67" t="s">
        <v>312</v>
      </c>
      <c r="H110" s="68">
        <v>5.7869999999999999</v>
      </c>
      <c r="I110" s="68"/>
      <c r="J110" s="68"/>
      <c r="K110" s="136" t="s">
        <v>95</v>
      </c>
      <c r="L110" s="16"/>
      <c r="M110" s="138" t="s">
        <v>0</v>
      </c>
      <c r="N110" s="69" t="s">
        <v>14</v>
      </c>
      <c r="O110" s="70">
        <v>0</v>
      </c>
      <c r="P110" s="70">
        <f>O110*H110</f>
        <v>0</v>
      </c>
      <c r="Q110" s="70">
        <v>0</v>
      </c>
      <c r="R110" s="70">
        <f>Q110*H110</f>
        <v>0</v>
      </c>
      <c r="S110" s="70">
        <v>0</v>
      </c>
      <c r="T110" s="71">
        <f>S110*H110</f>
        <v>0</v>
      </c>
      <c r="AR110" s="72" t="s">
        <v>157</v>
      </c>
      <c r="AT110" s="72" t="s">
        <v>91</v>
      </c>
      <c r="AU110" s="72" t="s">
        <v>44</v>
      </c>
      <c r="AY110" s="9" t="s">
        <v>89</v>
      </c>
      <c r="BE110" s="73">
        <f>IF(N110="základná",J110,0)</f>
        <v>0</v>
      </c>
      <c r="BF110" s="73">
        <f>IF(N110="znížená",J110,0)</f>
        <v>0</v>
      </c>
      <c r="BG110" s="73">
        <f>IF(N110="zákl. prenesená",J110,0)</f>
        <v>0</v>
      </c>
      <c r="BH110" s="73">
        <f>IF(N110="zníž. prenesená",J110,0)</f>
        <v>0</v>
      </c>
      <c r="BI110" s="73">
        <f>IF(N110="nulová",J110,0)</f>
        <v>0</v>
      </c>
      <c r="BJ110" s="9" t="s">
        <v>44</v>
      </c>
      <c r="BK110" s="74">
        <f>ROUND(I110*H110,3)</f>
        <v>0</v>
      </c>
      <c r="BL110" s="9" t="s">
        <v>157</v>
      </c>
      <c r="BM110" s="72" t="s">
        <v>313</v>
      </c>
    </row>
    <row r="111" spans="1:65" s="8" customFormat="1" ht="22.9" customHeight="1">
      <c r="A111" s="57"/>
      <c r="B111" s="57"/>
      <c r="D111" s="54" t="s">
        <v>34</v>
      </c>
      <c r="E111" s="62" t="s">
        <v>314</v>
      </c>
      <c r="F111" s="62" t="s">
        <v>315</v>
      </c>
      <c r="J111" s="63"/>
      <c r="L111" s="57"/>
      <c r="M111" s="57"/>
      <c r="N111" s="57"/>
      <c r="O111" s="57"/>
      <c r="P111" s="58">
        <f>P112</f>
        <v>2.1631800000000001</v>
      </c>
      <c r="Q111" s="57"/>
      <c r="R111" s="58">
        <f>R112</f>
        <v>3.3E-3</v>
      </c>
      <c r="S111" s="57"/>
      <c r="T111" s="59">
        <f>T112</f>
        <v>0</v>
      </c>
      <c r="AR111" s="54" t="s">
        <v>44</v>
      </c>
      <c r="AT111" s="60" t="s">
        <v>34</v>
      </c>
      <c r="AU111" s="60" t="s">
        <v>40</v>
      </c>
      <c r="AY111" s="54" t="s">
        <v>89</v>
      </c>
      <c r="BK111" s="61">
        <f>BK112</f>
        <v>0</v>
      </c>
    </row>
    <row r="112" spans="1:65" s="1" customFormat="1" ht="16.5" customHeight="1">
      <c r="A112" s="16"/>
      <c r="B112" s="135"/>
      <c r="C112" s="64" t="s">
        <v>316</v>
      </c>
      <c r="D112" s="64" t="s">
        <v>91</v>
      </c>
      <c r="E112" s="65" t="s">
        <v>317</v>
      </c>
      <c r="F112" s="66" t="s">
        <v>318</v>
      </c>
      <c r="G112" s="67" t="s">
        <v>224</v>
      </c>
      <c r="H112" s="68">
        <v>6</v>
      </c>
      <c r="I112" s="68"/>
      <c r="J112" s="68"/>
      <c r="K112" s="136" t="s">
        <v>0</v>
      </c>
      <c r="L112" s="16"/>
      <c r="M112" s="138" t="s">
        <v>0</v>
      </c>
      <c r="N112" s="69" t="s">
        <v>14</v>
      </c>
      <c r="O112" s="70">
        <v>0.36053000000000002</v>
      </c>
      <c r="P112" s="70">
        <f>O112*H112</f>
        <v>2.1631800000000001</v>
      </c>
      <c r="Q112" s="70">
        <v>5.5000000000000003E-4</v>
      </c>
      <c r="R112" s="70">
        <f>Q112*H112</f>
        <v>3.3E-3</v>
      </c>
      <c r="S112" s="70">
        <v>0</v>
      </c>
      <c r="T112" s="71">
        <f>S112*H112</f>
        <v>0</v>
      </c>
      <c r="AR112" s="72" t="s">
        <v>157</v>
      </c>
      <c r="AT112" s="72" t="s">
        <v>91</v>
      </c>
      <c r="AU112" s="72" t="s">
        <v>44</v>
      </c>
      <c r="AY112" s="9" t="s">
        <v>89</v>
      </c>
      <c r="BE112" s="73">
        <f>IF(N112="základná",J112,0)</f>
        <v>0</v>
      </c>
      <c r="BF112" s="73">
        <f>IF(N112="znížená",J112,0)</f>
        <v>0</v>
      </c>
      <c r="BG112" s="73">
        <f>IF(N112="zákl. prenesená",J112,0)</f>
        <v>0</v>
      </c>
      <c r="BH112" s="73">
        <f>IF(N112="zníž. prenesená",J112,0)</f>
        <v>0</v>
      </c>
      <c r="BI112" s="73">
        <f>IF(N112="nulová",J112,0)</f>
        <v>0</v>
      </c>
      <c r="BJ112" s="9" t="s">
        <v>44</v>
      </c>
      <c r="BK112" s="74">
        <f>ROUND(I112*H112,3)</f>
        <v>0</v>
      </c>
      <c r="BL112" s="9" t="s">
        <v>157</v>
      </c>
      <c r="BM112" s="72" t="s">
        <v>319</v>
      </c>
    </row>
    <row r="113" spans="1:65" s="8" customFormat="1" ht="22.9" customHeight="1">
      <c r="A113" s="57"/>
      <c r="B113" s="57"/>
      <c r="D113" s="54" t="s">
        <v>34</v>
      </c>
      <c r="E113" s="62" t="s">
        <v>320</v>
      </c>
      <c r="F113" s="62" t="s">
        <v>321</v>
      </c>
      <c r="J113" s="63"/>
      <c r="L113" s="57"/>
      <c r="M113" s="57"/>
      <c r="N113" s="57"/>
      <c r="O113" s="57"/>
      <c r="P113" s="58">
        <f>SUM(P114:P114)</f>
        <v>14.10342</v>
      </c>
      <c r="Q113" s="57"/>
      <c r="R113" s="58">
        <f>SUM(R114:R114)</f>
        <v>1.6920000000000001E-2</v>
      </c>
      <c r="S113" s="57"/>
      <c r="T113" s="59">
        <f>SUM(T114:T114)</f>
        <v>0</v>
      </c>
      <c r="AR113" s="54" t="s">
        <v>44</v>
      </c>
      <c r="AT113" s="60" t="s">
        <v>34</v>
      </c>
      <c r="AU113" s="60" t="s">
        <v>40</v>
      </c>
      <c r="AY113" s="54" t="s">
        <v>89</v>
      </c>
      <c r="BK113" s="61">
        <f>SUM(BK114:BK114)</f>
        <v>0</v>
      </c>
    </row>
    <row r="114" spans="1:65" s="1" customFormat="1" ht="16.5" customHeight="1">
      <c r="A114" s="16"/>
      <c r="B114" s="135"/>
      <c r="C114" s="64" t="s">
        <v>322</v>
      </c>
      <c r="D114" s="64" t="s">
        <v>91</v>
      </c>
      <c r="E114" s="65" t="s">
        <v>323</v>
      </c>
      <c r="F114" s="66" t="s">
        <v>324</v>
      </c>
      <c r="G114" s="67" t="s">
        <v>325</v>
      </c>
      <c r="H114" s="68">
        <v>6</v>
      </c>
      <c r="I114" s="68"/>
      <c r="J114" s="68"/>
      <c r="K114" s="136" t="s">
        <v>95</v>
      </c>
      <c r="L114" s="16"/>
      <c r="M114" s="138" t="s">
        <v>0</v>
      </c>
      <c r="N114" s="69" t="s">
        <v>14</v>
      </c>
      <c r="O114" s="70">
        <v>2.3505699999999998</v>
      </c>
      <c r="P114" s="70">
        <f>O114*H114</f>
        <v>14.10342</v>
      </c>
      <c r="Q114" s="70">
        <v>2.82E-3</v>
      </c>
      <c r="R114" s="70">
        <f>Q114*H114</f>
        <v>1.6920000000000001E-2</v>
      </c>
      <c r="S114" s="70">
        <v>0</v>
      </c>
      <c r="T114" s="71">
        <f>S114*H114</f>
        <v>0</v>
      </c>
      <c r="AR114" s="72" t="s">
        <v>157</v>
      </c>
      <c r="AT114" s="72" t="s">
        <v>91</v>
      </c>
      <c r="AU114" s="72" t="s">
        <v>44</v>
      </c>
      <c r="AY114" s="9" t="s">
        <v>89</v>
      </c>
      <c r="BE114" s="73">
        <f>IF(N114="základná",J114,0)</f>
        <v>0</v>
      </c>
      <c r="BF114" s="73">
        <f>IF(N114="znížená",J114,0)</f>
        <v>0</v>
      </c>
      <c r="BG114" s="73">
        <f>IF(N114="zákl. prenesená",J114,0)</f>
        <v>0</v>
      </c>
      <c r="BH114" s="73">
        <f>IF(N114="zníž. prenesená",J114,0)</f>
        <v>0</v>
      </c>
      <c r="BI114" s="73">
        <f>IF(N114="nulová",J114,0)</f>
        <v>0</v>
      </c>
      <c r="BJ114" s="9" t="s">
        <v>44</v>
      </c>
      <c r="BK114" s="74">
        <f>ROUND(I114*H114,3)</f>
        <v>0</v>
      </c>
      <c r="BL114" s="9" t="s">
        <v>157</v>
      </c>
      <c r="BM114" s="72" t="s">
        <v>326</v>
      </c>
    </row>
    <row r="115" spans="1:65" s="8" customFormat="1" ht="22.9" customHeight="1">
      <c r="A115" s="57"/>
      <c r="B115" s="57"/>
      <c r="D115" s="54" t="s">
        <v>34</v>
      </c>
      <c r="E115" s="62" t="s">
        <v>329</v>
      </c>
      <c r="F115" s="62" t="s">
        <v>330</v>
      </c>
      <c r="J115" s="63"/>
      <c r="L115" s="57"/>
      <c r="M115" s="57"/>
      <c r="N115" s="57"/>
      <c r="O115" s="57"/>
      <c r="P115" s="58">
        <f>SUM(P116:P127)</f>
        <v>47.8427942</v>
      </c>
      <c r="Q115" s="57"/>
      <c r="R115" s="58">
        <f>SUM(R116:R127)</f>
        <v>1.8690032000000001</v>
      </c>
      <c r="S115" s="57"/>
      <c r="T115" s="59">
        <f>SUM(T116:T127)</f>
        <v>0.3024</v>
      </c>
      <c r="AR115" s="54" t="s">
        <v>44</v>
      </c>
      <c r="AT115" s="60" t="s">
        <v>34</v>
      </c>
      <c r="AU115" s="60" t="s">
        <v>40</v>
      </c>
      <c r="AY115" s="54" t="s">
        <v>89</v>
      </c>
      <c r="BK115" s="61">
        <f>SUM(BK116:BK127)</f>
        <v>0</v>
      </c>
    </row>
    <row r="116" spans="1:65" s="1" customFormat="1" ht="16.5" customHeight="1">
      <c r="A116" s="16"/>
      <c r="B116" s="135"/>
      <c r="C116" s="64">
        <v>57</v>
      </c>
      <c r="D116" s="64" t="s">
        <v>91</v>
      </c>
      <c r="E116" s="65" t="s">
        <v>332</v>
      </c>
      <c r="F116" s="66" t="s">
        <v>333</v>
      </c>
      <c r="G116" s="67" t="s">
        <v>120</v>
      </c>
      <c r="H116" s="68">
        <v>51.45</v>
      </c>
      <c r="I116" s="68"/>
      <c r="J116" s="68"/>
      <c r="K116" s="136" t="s">
        <v>95</v>
      </c>
      <c r="L116" s="16"/>
      <c r="M116" s="138" t="s">
        <v>0</v>
      </c>
      <c r="N116" s="69" t="s">
        <v>14</v>
      </c>
      <c r="O116" s="70">
        <v>0.32700000000000001</v>
      </c>
      <c r="P116" s="70">
        <f t="shared" ref="P116:P127" si="36">O116*H116</f>
        <v>16.824150000000003</v>
      </c>
      <c r="Q116" s="70">
        <v>0</v>
      </c>
      <c r="R116" s="70">
        <f t="shared" ref="R116:R127" si="37">Q116*H116</f>
        <v>0</v>
      </c>
      <c r="S116" s="70">
        <v>0</v>
      </c>
      <c r="T116" s="71">
        <f t="shared" ref="T116:T127" si="38">S116*H116</f>
        <v>0</v>
      </c>
      <c r="AR116" s="72" t="s">
        <v>157</v>
      </c>
      <c r="AT116" s="72" t="s">
        <v>91</v>
      </c>
      <c r="AU116" s="72" t="s">
        <v>44</v>
      </c>
      <c r="AY116" s="9" t="s">
        <v>89</v>
      </c>
      <c r="BE116" s="73">
        <f t="shared" ref="BE116:BE127" si="39">IF(N116="základná",J116,0)</f>
        <v>0</v>
      </c>
      <c r="BF116" s="73">
        <f t="shared" ref="BF116:BF127" si="40">IF(N116="znížená",J116,0)</f>
        <v>0</v>
      </c>
      <c r="BG116" s="73">
        <f t="shared" ref="BG116:BG127" si="41">IF(N116="zákl. prenesená",J116,0)</f>
        <v>0</v>
      </c>
      <c r="BH116" s="73">
        <f t="shared" ref="BH116:BH127" si="42">IF(N116="zníž. prenesená",J116,0)</f>
        <v>0</v>
      </c>
      <c r="BI116" s="73">
        <f t="shared" ref="BI116:BI127" si="43">IF(N116="nulová",J116,0)</f>
        <v>0</v>
      </c>
      <c r="BJ116" s="9" t="s">
        <v>44</v>
      </c>
      <c r="BK116" s="74">
        <f t="shared" ref="BK116:BK127" si="44">ROUND(I116*H116,3)</f>
        <v>0</v>
      </c>
      <c r="BL116" s="9" t="s">
        <v>157</v>
      </c>
      <c r="BM116" s="72" t="s">
        <v>334</v>
      </c>
    </row>
    <row r="117" spans="1:65" s="1" customFormat="1" ht="24" customHeight="1">
      <c r="A117" s="16"/>
      <c r="B117" s="135"/>
      <c r="C117" s="64">
        <v>58</v>
      </c>
      <c r="D117" s="64" t="s">
        <v>91</v>
      </c>
      <c r="E117" s="65" t="s">
        <v>336</v>
      </c>
      <c r="F117" s="66" t="s">
        <v>337</v>
      </c>
      <c r="G117" s="67" t="s">
        <v>219</v>
      </c>
      <c r="H117" s="68">
        <v>72.319999999999993</v>
      </c>
      <c r="I117" s="68"/>
      <c r="J117" s="68"/>
      <c r="K117" s="136" t="s">
        <v>95</v>
      </c>
      <c r="L117" s="16"/>
      <c r="M117" s="138" t="s">
        <v>0</v>
      </c>
      <c r="N117" s="69" t="s">
        <v>14</v>
      </c>
      <c r="O117" s="70">
        <v>0.21196000000000001</v>
      </c>
      <c r="P117" s="70">
        <f t="shared" si="36"/>
        <v>15.3289472</v>
      </c>
      <c r="Q117" s="70">
        <v>2.5999999999999998E-4</v>
      </c>
      <c r="R117" s="70">
        <f t="shared" si="37"/>
        <v>1.8803199999999996E-2</v>
      </c>
      <c r="S117" s="70">
        <v>0</v>
      </c>
      <c r="T117" s="71">
        <f t="shared" si="38"/>
        <v>0</v>
      </c>
      <c r="AR117" s="72" t="s">
        <v>157</v>
      </c>
      <c r="AT117" s="72" t="s">
        <v>91</v>
      </c>
      <c r="AU117" s="72" t="s">
        <v>44</v>
      </c>
      <c r="AY117" s="9" t="s">
        <v>89</v>
      </c>
      <c r="BE117" s="73">
        <f t="shared" si="39"/>
        <v>0</v>
      </c>
      <c r="BF117" s="73">
        <f t="shared" si="40"/>
        <v>0</v>
      </c>
      <c r="BG117" s="73">
        <f t="shared" si="41"/>
        <v>0</v>
      </c>
      <c r="BH117" s="73">
        <f t="shared" si="42"/>
        <v>0</v>
      </c>
      <c r="BI117" s="73">
        <f t="shared" si="43"/>
        <v>0</v>
      </c>
      <c r="BJ117" s="9" t="s">
        <v>44</v>
      </c>
      <c r="BK117" s="74">
        <f t="shared" si="44"/>
        <v>0</v>
      </c>
      <c r="BL117" s="9" t="s">
        <v>157</v>
      </c>
      <c r="BM117" s="72" t="s">
        <v>338</v>
      </c>
    </row>
    <row r="118" spans="1:65" s="1" customFormat="1" ht="16.5" customHeight="1">
      <c r="A118" s="16"/>
      <c r="B118" s="135"/>
      <c r="C118" s="75">
        <v>59</v>
      </c>
      <c r="D118" s="75" t="s">
        <v>123</v>
      </c>
      <c r="E118" s="76" t="s">
        <v>339</v>
      </c>
      <c r="F118" s="77" t="s">
        <v>340</v>
      </c>
      <c r="G118" s="78" t="s">
        <v>94</v>
      </c>
      <c r="H118" s="79">
        <v>2.258</v>
      </c>
      <c r="I118" s="79"/>
      <c r="J118" s="79"/>
      <c r="K118" s="137" t="s">
        <v>95</v>
      </c>
      <c r="L118" s="141"/>
      <c r="M118" s="139" t="s">
        <v>0</v>
      </c>
      <c r="N118" s="80" t="s">
        <v>14</v>
      </c>
      <c r="O118" s="70">
        <v>0</v>
      </c>
      <c r="P118" s="70">
        <f t="shared" si="36"/>
        <v>0</v>
      </c>
      <c r="Q118" s="70">
        <v>0.55000000000000004</v>
      </c>
      <c r="R118" s="70">
        <f t="shared" si="37"/>
        <v>1.2419</v>
      </c>
      <c r="S118" s="70">
        <v>0</v>
      </c>
      <c r="T118" s="71">
        <f t="shared" si="38"/>
        <v>0</v>
      </c>
      <c r="AR118" s="72" t="s">
        <v>216</v>
      </c>
      <c r="AT118" s="72" t="s">
        <v>123</v>
      </c>
      <c r="AU118" s="72" t="s">
        <v>44</v>
      </c>
      <c r="AY118" s="9" t="s">
        <v>89</v>
      </c>
      <c r="BE118" s="73">
        <f t="shared" si="39"/>
        <v>0</v>
      </c>
      <c r="BF118" s="73">
        <f t="shared" si="40"/>
        <v>0</v>
      </c>
      <c r="BG118" s="73">
        <f t="shared" si="41"/>
        <v>0</v>
      </c>
      <c r="BH118" s="73">
        <f t="shared" si="42"/>
        <v>0</v>
      </c>
      <c r="BI118" s="73">
        <f t="shared" si="43"/>
        <v>0</v>
      </c>
      <c r="BJ118" s="9" t="s">
        <v>44</v>
      </c>
      <c r="BK118" s="74">
        <f t="shared" si="44"/>
        <v>0</v>
      </c>
      <c r="BL118" s="9" t="s">
        <v>157</v>
      </c>
      <c r="BM118" s="72" t="s">
        <v>341</v>
      </c>
    </row>
    <row r="119" spans="1:65" s="1" customFormat="1" ht="24" customHeight="1">
      <c r="A119" s="16"/>
      <c r="B119" s="135"/>
      <c r="C119" s="64">
        <v>60</v>
      </c>
      <c r="D119" s="64" t="s">
        <v>91</v>
      </c>
      <c r="E119" s="65" t="s">
        <v>342</v>
      </c>
      <c r="F119" s="66" t="s">
        <v>343</v>
      </c>
      <c r="G119" s="67" t="s">
        <v>120</v>
      </c>
      <c r="H119" s="68">
        <v>33.299999999999997</v>
      </c>
      <c r="I119" s="68"/>
      <c r="J119" s="68"/>
      <c r="K119" s="136" t="s">
        <v>95</v>
      </c>
      <c r="L119" s="16"/>
      <c r="M119" s="138" t="s">
        <v>0</v>
      </c>
      <c r="N119" s="69" t="s">
        <v>14</v>
      </c>
      <c r="O119" s="70">
        <v>0.26363999999999999</v>
      </c>
      <c r="P119" s="70">
        <f t="shared" si="36"/>
        <v>8.7792119999999993</v>
      </c>
      <c r="Q119" s="70">
        <v>0</v>
      </c>
      <c r="R119" s="70">
        <f t="shared" si="37"/>
        <v>0</v>
      </c>
      <c r="S119" s="70">
        <v>0</v>
      </c>
      <c r="T119" s="71">
        <f t="shared" si="38"/>
        <v>0</v>
      </c>
      <c r="AR119" s="72" t="s">
        <v>157</v>
      </c>
      <c r="AT119" s="72" t="s">
        <v>91</v>
      </c>
      <c r="AU119" s="72" t="s">
        <v>44</v>
      </c>
      <c r="AY119" s="9" t="s">
        <v>89</v>
      </c>
      <c r="BE119" s="73">
        <f t="shared" si="39"/>
        <v>0</v>
      </c>
      <c r="BF119" s="73">
        <f t="shared" si="40"/>
        <v>0</v>
      </c>
      <c r="BG119" s="73">
        <f t="shared" si="41"/>
        <v>0</v>
      </c>
      <c r="BH119" s="73">
        <f t="shared" si="42"/>
        <v>0</v>
      </c>
      <c r="BI119" s="73">
        <f t="shared" si="43"/>
        <v>0</v>
      </c>
      <c r="BJ119" s="9" t="s">
        <v>44</v>
      </c>
      <c r="BK119" s="74">
        <f t="shared" si="44"/>
        <v>0</v>
      </c>
      <c r="BL119" s="9" t="s">
        <v>157</v>
      </c>
      <c r="BM119" s="72" t="s">
        <v>344</v>
      </c>
    </row>
    <row r="120" spans="1:65" s="1" customFormat="1" ht="24" customHeight="1">
      <c r="A120" s="16"/>
      <c r="B120" s="135"/>
      <c r="C120" s="75">
        <v>61</v>
      </c>
      <c r="D120" s="75" t="s">
        <v>123</v>
      </c>
      <c r="E120" s="76" t="s">
        <v>345</v>
      </c>
      <c r="F120" s="77" t="s">
        <v>346</v>
      </c>
      <c r="G120" s="78" t="s">
        <v>94</v>
      </c>
      <c r="H120" s="79">
        <v>0.879</v>
      </c>
      <c r="I120" s="79"/>
      <c r="J120" s="79"/>
      <c r="K120" s="137" t="s">
        <v>95</v>
      </c>
      <c r="L120" s="141"/>
      <c r="M120" s="139" t="s">
        <v>0</v>
      </c>
      <c r="N120" s="80" t="s">
        <v>14</v>
      </c>
      <c r="O120" s="70">
        <v>0</v>
      </c>
      <c r="P120" s="70">
        <f t="shared" si="36"/>
        <v>0</v>
      </c>
      <c r="Q120" s="70">
        <v>0.55000000000000004</v>
      </c>
      <c r="R120" s="70">
        <f t="shared" si="37"/>
        <v>0.48345000000000005</v>
      </c>
      <c r="S120" s="70">
        <v>0</v>
      </c>
      <c r="T120" s="71">
        <f t="shared" si="38"/>
        <v>0</v>
      </c>
      <c r="AR120" s="72" t="s">
        <v>216</v>
      </c>
      <c r="AT120" s="72" t="s">
        <v>123</v>
      </c>
      <c r="AU120" s="72" t="s">
        <v>44</v>
      </c>
      <c r="AY120" s="9" t="s">
        <v>89</v>
      </c>
      <c r="BE120" s="73">
        <f t="shared" si="39"/>
        <v>0</v>
      </c>
      <c r="BF120" s="73">
        <f t="shared" si="40"/>
        <v>0</v>
      </c>
      <c r="BG120" s="73">
        <f t="shared" si="41"/>
        <v>0</v>
      </c>
      <c r="BH120" s="73">
        <f t="shared" si="42"/>
        <v>0</v>
      </c>
      <c r="BI120" s="73">
        <f t="shared" si="43"/>
        <v>0</v>
      </c>
      <c r="BJ120" s="9" t="s">
        <v>44</v>
      </c>
      <c r="BK120" s="74">
        <f t="shared" si="44"/>
        <v>0</v>
      </c>
      <c r="BL120" s="9" t="s">
        <v>157</v>
      </c>
      <c r="BM120" s="72" t="s">
        <v>347</v>
      </c>
    </row>
    <row r="121" spans="1:65" s="1" customFormat="1" ht="24" customHeight="1">
      <c r="A121" s="16"/>
      <c r="B121" s="135"/>
      <c r="C121" s="64">
        <v>62</v>
      </c>
      <c r="D121" s="64" t="s">
        <v>91</v>
      </c>
      <c r="E121" s="65" t="s">
        <v>349</v>
      </c>
      <c r="F121" s="66" t="s">
        <v>350</v>
      </c>
      <c r="G121" s="67" t="s">
        <v>219</v>
      </c>
      <c r="H121" s="68">
        <v>66.66</v>
      </c>
      <c r="I121" s="68"/>
      <c r="J121" s="68"/>
      <c r="K121" s="136" t="s">
        <v>95</v>
      </c>
      <c r="L121" s="16"/>
      <c r="M121" s="138" t="s">
        <v>0</v>
      </c>
      <c r="N121" s="69" t="s">
        <v>14</v>
      </c>
      <c r="O121" s="70">
        <v>4.6050000000000001E-2</v>
      </c>
      <c r="P121" s="70">
        <f t="shared" si="36"/>
        <v>3.069693</v>
      </c>
      <c r="Q121" s="70">
        <v>0</v>
      </c>
      <c r="R121" s="70">
        <f t="shared" si="37"/>
        <v>0</v>
      </c>
      <c r="S121" s="70">
        <v>0</v>
      </c>
      <c r="T121" s="71">
        <f t="shared" si="38"/>
        <v>0</v>
      </c>
      <c r="AR121" s="72" t="s">
        <v>157</v>
      </c>
      <c r="AT121" s="72" t="s">
        <v>91</v>
      </c>
      <c r="AU121" s="72" t="s">
        <v>44</v>
      </c>
      <c r="AY121" s="9" t="s">
        <v>89</v>
      </c>
      <c r="BE121" s="73">
        <f t="shared" si="39"/>
        <v>0</v>
      </c>
      <c r="BF121" s="73">
        <f t="shared" si="40"/>
        <v>0</v>
      </c>
      <c r="BG121" s="73">
        <f t="shared" si="41"/>
        <v>0</v>
      </c>
      <c r="BH121" s="73">
        <f t="shared" si="42"/>
        <v>0</v>
      </c>
      <c r="BI121" s="73">
        <f t="shared" si="43"/>
        <v>0</v>
      </c>
      <c r="BJ121" s="9" t="s">
        <v>44</v>
      </c>
      <c r="BK121" s="74">
        <f t="shared" si="44"/>
        <v>0</v>
      </c>
      <c r="BL121" s="9" t="s">
        <v>157</v>
      </c>
      <c r="BM121" s="72" t="s">
        <v>351</v>
      </c>
    </row>
    <row r="122" spans="1:65" s="1" customFormat="1" ht="24" customHeight="1">
      <c r="A122" s="16"/>
      <c r="B122" s="135"/>
      <c r="C122" s="75">
        <v>63</v>
      </c>
      <c r="D122" s="75" t="s">
        <v>123</v>
      </c>
      <c r="E122" s="76" t="s">
        <v>352</v>
      </c>
      <c r="F122" s="77" t="s">
        <v>353</v>
      </c>
      <c r="G122" s="78" t="s">
        <v>94</v>
      </c>
      <c r="H122" s="79">
        <v>0.14699999999999999</v>
      </c>
      <c r="I122" s="79"/>
      <c r="J122" s="79"/>
      <c r="K122" s="137" t="s">
        <v>95</v>
      </c>
      <c r="L122" s="141"/>
      <c r="M122" s="139" t="s">
        <v>0</v>
      </c>
      <c r="N122" s="80" t="s">
        <v>14</v>
      </c>
      <c r="O122" s="70">
        <v>0</v>
      </c>
      <c r="P122" s="70">
        <f t="shared" si="36"/>
        <v>0</v>
      </c>
      <c r="Q122" s="70">
        <v>0.55000000000000004</v>
      </c>
      <c r="R122" s="70">
        <f t="shared" si="37"/>
        <v>8.0850000000000005E-2</v>
      </c>
      <c r="S122" s="70">
        <v>0</v>
      </c>
      <c r="T122" s="71">
        <f t="shared" si="38"/>
        <v>0</v>
      </c>
      <c r="AR122" s="72" t="s">
        <v>216</v>
      </c>
      <c r="AT122" s="72" t="s">
        <v>123</v>
      </c>
      <c r="AU122" s="72" t="s">
        <v>44</v>
      </c>
      <c r="AY122" s="9" t="s">
        <v>89</v>
      </c>
      <c r="BE122" s="73">
        <f t="shared" si="39"/>
        <v>0</v>
      </c>
      <c r="BF122" s="73">
        <f t="shared" si="40"/>
        <v>0</v>
      </c>
      <c r="BG122" s="73">
        <f t="shared" si="41"/>
        <v>0</v>
      </c>
      <c r="BH122" s="73">
        <f t="shared" si="42"/>
        <v>0</v>
      </c>
      <c r="BI122" s="73">
        <f t="shared" si="43"/>
        <v>0</v>
      </c>
      <c r="BJ122" s="9" t="s">
        <v>44</v>
      </c>
      <c r="BK122" s="74">
        <f t="shared" si="44"/>
        <v>0</v>
      </c>
      <c r="BL122" s="9" t="s">
        <v>157</v>
      </c>
      <c r="BM122" s="72" t="s">
        <v>354</v>
      </c>
    </row>
    <row r="123" spans="1:65" s="1" customFormat="1" ht="16.5" customHeight="1">
      <c r="A123" s="16"/>
      <c r="B123" s="135"/>
      <c r="C123" s="64">
        <v>64</v>
      </c>
      <c r="D123" s="64" t="s">
        <v>91</v>
      </c>
      <c r="E123" s="65" t="s">
        <v>355</v>
      </c>
      <c r="F123" s="66" t="s">
        <v>356</v>
      </c>
      <c r="G123" s="67" t="s">
        <v>219</v>
      </c>
      <c r="H123" s="68">
        <v>19.920000000000002</v>
      </c>
      <c r="I123" s="68"/>
      <c r="J123" s="68"/>
      <c r="K123" s="136" t="s">
        <v>95</v>
      </c>
      <c r="L123" s="16"/>
      <c r="M123" s="138" t="s">
        <v>0</v>
      </c>
      <c r="N123" s="69" t="s">
        <v>14</v>
      </c>
      <c r="O123" s="70">
        <v>7.0099999999999996E-2</v>
      </c>
      <c r="P123" s="70">
        <f t="shared" si="36"/>
        <v>1.3963920000000001</v>
      </c>
      <c r="Q123" s="70">
        <v>0</v>
      </c>
      <c r="R123" s="70">
        <f t="shared" si="37"/>
        <v>0</v>
      </c>
      <c r="S123" s="70">
        <v>0</v>
      </c>
      <c r="T123" s="71">
        <f t="shared" si="38"/>
        <v>0</v>
      </c>
      <c r="AR123" s="72" t="s">
        <v>157</v>
      </c>
      <c r="AT123" s="72" t="s">
        <v>91</v>
      </c>
      <c r="AU123" s="72" t="s">
        <v>44</v>
      </c>
      <c r="AY123" s="9" t="s">
        <v>89</v>
      </c>
      <c r="BE123" s="73">
        <f t="shared" si="39"/>
        <v>0</v>
      </c>
      <c r="BF123" s="73">
        <f t="shared" si="40"/>
        <v>0</v>
      </c>
      <c r="BG123" s="73">
        <f t="shared" si="41"/>
        <v>0</v>
      </c>
      <c r="BH123" s="73">
        <f t="shared" si="42"/>
        <v>0</v>
      </c>
      <c r="BI123" s="73">
        <f t="shared" si="43"/>
        <v>0</v>
      </c>
      <c r="BJ123" s="9" t="s">
        <v>44</v>
      </c>
      <c r="BK123" s="74">
        <f t="shared" si="44"/>
        <v>0</v>
      </c>
      <c r="BL123" s="9" t="s">
        <v>157</v>
      </c>
      <c r="BM123" s="72" t="s">
        <v>357</v>
      </c>
    </row>
    <row r="124" spans="1:65" s="1" customFormat="1" ht="24" customHeight="1">
      <c r="A124" s="16"/>
      <c r="B124" s="135"/>
      <c r="C124" s="75">
        <v>65</v>
      </c>
      <c r="D124" s="75" t="s">
        <v>123</v>
      </c>
      <c r="E124" s="76" t="s">
        <v>352</v>
      </c>
      <c r="F124" s="77" t="s">
        <v>353</v>
      </c>
      <c r="G124" s="78" t="s">
        <v>94</v>
      </c>
      <c r="H124" s="79">
        <v>0.08</v>
      </c>
      <c r="I124" s="79"/>
      <c r="J124" s="79"/>
      <c r="K124" s="137" t="s">
        <v>95</v>
      </c>
      <c r="L124" s="141"/>
      <c r="M124" s="139" t="s">
        <v>0</v>
      </c>
      <c r="N124" s="80" t="s">
        <v>14</v>
      </c>
      <c r="O124" s="70">
        <v>0</v>
      </c>
      <c r="P124" s="70">
        <f t="shared" si="36"/>
        <v>0</v>
      </c>
      <c r="Q124" s="70">
        <v>0.55000000000000004</v>
      </c>
      <c r="R124" s="70">
        <f t="shared" si="37"/>
        <v>4.4000000000000004E-2</v>
      </c>
      <c r="S124" s="70">
        <v>0</v>
      </c>
      <c r="T124" s="71">
        <f t="shared" si="38"/>
        <v>0</v>
      </c>
      <c r="AR124" s="72" t="s">
        <v>216</v>
      </c>
      <c r="AT124" s="72" t="s">
        <v>123</v>
      </c>
      <c r="AU124" s="72" t="s">
        <v>44</v>
      </c>
      <c r="AY124" s="9" t="s">
        <v>89</v>
      </c>
      <c r="BE124" s="73">
        <f t="shared" si="39"/>
        <v>0</v>
      </c>
      <c r="BF124" s="73">
        <f t="shared" si="40"/>
        <v>0</v>
      </c>
      <c r="BG124" s="73">
        <f t="shared" si="41"/>
        <v>0</v>
      </c>
      <c r="BH124" s="73">
        <f t="shared" si="42"/>
        <v>0</v>
      </c>
      <c r="BI124" s="73">
        <f t="shared" si="43"/>
        <v>0</v>
      </c>
      <c r="BJ124" s="9" t="s">
        <v>44</v>
      </c>
      <c r="BK124" s="74">
        <f t="shared" si="44"/>
        <v>0</v>
      </c>
      <c r="BL124" s="9" t="s">
        <v>157</v>
      </c>
      <c r="BM124" s="72" t="s">
        <v>358</v>
      </c>
    </row>
    <row r="125" spans="1:65" s="1" customFormat="1" ht="24" customHeight="1">
      <c r="A125" s="16"/>
      <c r="B125" s="135"/>
      <c r="C125" s="64">
        <v>66</v>
      </c>
      <c r="D125" s="64" t="s">
        <v>91</v>
      </c>
      <c r="E125" s="65" t="s">
        <v>359</v>
      </c>
      <c r="F125" s="66" t="s">
        <v>702</v>
      </c>
      <c r="G125" s="67" t="s">
        <v>120</v>
      </c>
      <c r="H125" s="68">
        <v>12.6</v>
      </c>
      <c r="I125" s="68"/>
      <c r="J125" s="68"/>
      <c r="K125" s="136" t="s">
        <v>95</v>
      </c>
      <c r="L125" s="16"/>
      <c r="M125" s="138" t="s">
        <v>0</v>
      </c>
      <c r="N125" s="69" t="s">
        <v>14</v>
      </c>
      <c r="O125" s="70">
        <v>5.6000000000000001E-2</v>
      </c>
      <c r="P125" s="70">
        <f t="shared" si="36"/>
        <v>0.7056</v>
      </c>
      <c r="Q125" s="70">
        <v>0</v>
      </c>
      <c r="R125" s="70">
        <f t="shared" si="37"/>
        <v>0</v>
      </c>
      <c r="S125" s="70">
        <v>7.0000000000000001E-3</v>
      </c>
      <c r="T125" s="71">
        <f t="shared" si="38"/>
        <v>8.8200000000000001E-2</v>
      </c>
      <c r="AR125" s="72" t="s">
        <v>157</v>
      </c>
      <c r="AT125" s="72" t="s">
        <v>91</v>
      </c>
      <c r="AU125" s="72" t="s">
        <v>44</v>
      </c>
      <c r="AY125" s="9" t="s">
        <v>89</v>
      </c>
      <c r="BE125" s="73">
        <f t="shared" si="39"/>
        <v>0</v>
      </c>
      <c r="BF125" s="73">
        <f t="shared" si="40"/>
        <v>0</v>
      </c>
      <c r="BG125" s="73">
        <f t="shared" si="41"/>
        <v>0</v>
      </c>
      <c r="BH125" s="73">
        <f t="shared" si="42"/>
        <v>0</v>
      </c>
      <c r="BI125" s="73">
        <f t="shared" si="43"/>
        <v>0</v>
      </c>
      <c r="BJ125" s="9" t="s">
        <v>44</v>
      </c>
      <c r="BK125" s="74">
        <f t="shared" si="44"/>
        <v>0</v>
      </c>
      <c r="BL125" s="9" t="s">
        <v>157</v>
      </c>
      <c r="BM125" s="72" t="s">
        <v>360</v>
      </c>
    </row>
    <row r="126" spans="1:65" s="1" customFormat="1" ht="16.5" customHeight="1">
      <c r="A126" s="16"/>
      <c r="B126" s="135"/>
      <c r="C126" s="64">
        <v>67</v>
      </c>
      <c r="D126" s="64" t="s">
        <v>91</v>
      </c>
      <c r="E126" s="65" t="s">
        <v>361</v>
      </c>
      <c r="F126" s="66" t="s">
        <v>362</v>
      </c>
      <c r="G126" s="67" t="s">
        <v>120</v>
      </c>
      <c r="H126" s="68">
        <v>12.6</v>
      </c>
      <c r="I126" s="68"/>
      <c r="J126" s="68"/>
      <c r="K126" s="136" t="s">
        <v>95</v>
      </c>
      <c r="L126" s="16"/>
      <c r="M126" s="138" t="s">
        <v>0</v>
      </c>
      <c r="N126" s="69" t="s">
        <v>14</v>
      </c>
      <c r="O126" s="70">
        <v>0.13800000000000001</v>
      </c>
      <c r="P126" s="70">
        <f t="shared" si="36"/>
        <v>1.7388000000000001</v>
      </c>
      <c r="Q126" s="70">
        <v>0</v>
      </c>
      <c r="R126" s="70">
        <f t="shared" si="37"/>
        <v>0</v>
      </c>
      <c r="S126" s="70">
        <v>1.7000000000000001E-2</v>
      </c>
      <c r="T126" s="71">
        <f t="shared" si="38"/>
        <v>0.2142</v>
      </c>
      <c r="AR126" s="72" t="s">
        <v>157</v>
      </c>
      <c r="AT126" s="72" t="s">
        <v>91</v>
      </c>
      <c r="AU126" s="72" t="s">
        <v>44</v>
      </c>
      <c r="AY126" s="9" t="s">
        <v>89</v>
      </c>
      <c r="BE126" s="73">
        <f t="shared" si="39"/>
        <v>0</v>
      </c>
      <c r="BF126" s="73">
        <f t="shared" si="40"/>
        <v>0</v>
      </c>
      <c r="BG126" s="73">
        <f t="shared" si="41"/>
        <v>0</v>
      </c>
      <c r="BH126" s="73">
        <f t="shared" si="42"/>
        <v>0</v>
      </c>
      <c r="BI126" s="73">
        <f t="shared" si="43"/>
        <v>0</v>
      </c>
      <c r="BJ126" s="9" t="s">
        <v>44</v>
      </c>
      <c r="BK126" s="74">
        <f t="shared" si="44"/>
        <v>0</v>
      </c>
      <c r="BL126" s="9" t="s">
        <v>157</v>
      </c>
      <c r="BM126" s="72" t="s">
        <v>363</v>
      </c>
    </row>
    <row r="127" spans="1:65" s="1" customFormat="1" ht="24" customHeight="1">
      <c r="A127" s="16"/>
      <c r="B127" s="135"/>
      <c r="C127" s="64">
        <v>68</v>
      </c>
      <c r="D127" s="64" t="s">
        <v>91</v>
      </c>
      <c r="E127" s="65" t="s">
        <v>364</v>
      </c>
      <c r="F127" s="66" t="s">
        <v>365</v>
      </c>
      <c r="G127" s="67" t="s">
        <v>312</v>
      </c>
      <c r="H127" s="68">
        <v>18.805</v>
      </c>
      <c r="I127" s="68"/>
      <c r="J127" s="68"/>
      <c r="K127" s="136" t="s">
        <v>95</v>
      </c>
      <c r="L127" s="16"/>
      <c r="M127" s="138" t="s">
        <v>0</v>
      </c>
      <c r="N127" s="69" t="s">
        <v>14</v>
      </c>
      <c r="O127" s="70">
        <v>0</v>
      </c>
      <c r="P127" s="70">
        <f t="shared" si="36"/>
        <v>0</v>
      </c>
      <c r="Q127" s="70">
        <v>0</v>
      </c>
      <c r="R127" s="70">
        <f t="shared" si="37"/>
        <v>0</v>
      </c>
      <c r="S127" s="70">
        <v>0</v>
      </c>
      <c r="T127" s="71">
        <f t="shared" si="38"/>
        <v>0</v>
      </c>
      <c r="AR127" s="72" t="s">
        <v>157</v>
      </c>
      <c r="AT127" s="72" t="s">
        <v>91</v>
      </c>
      <c r="AU127" s="72" t="s">
        <v>44</v>
      </c>
      <c r="AY127" s="9" t="s">
        <v>89</v>
      </c>
      <c r="BE127" s="73">
        <f t="shared" si="39"/>
        <v>0</v>
      </c>
      <c r="BF127" s="73">
        <f t="shared" si="40"/>
        <v>0</v>
      </c>
      <c r="BG127" s="73">
        <f t="shared" si="41"/>
        <v>0</v>
      </c>
      <c r="BH127" s="73">
        <f t="shared" si="42"/>
        <v>0</v>
      </c>
      <c r="BI127" s="73">
        <f t="shared" si="43"/>
        <v>0</v>
      </c>
      <c r="BJ127" s="9" t="s">
        <v>44</v>
      </c>
      <c r="BK127" s="74">
        <f t="shared" si="44"/>
        <v>0</v>
      </c>
      <c r="BL127" s="9" t="s">
        <v>157</v>
      </c>
      <c r="BM127" s="72" t="s">
        <v>366</v>
      </c>
    </row>
    <row r="128" spans="1:65" s="8" customFormat="1" ht="22.9" customHeight="1">
      <c r="A128" s="57"/>
      <c r="B128" s="57"/>
      <c r="D128" s="54" t="s">
        <v>34</v>
      </c>
      <c r="E128" s="62" t="s">
        <v>367</v>
      </c>
      <c r="F128" s="62" t="s">
        <v>368</v>
      </c>
      <c r="J128" s="63"/>
      <c r="L128" s="57"/>
      <c r="M128" s="57"/>
      <c r="N128" s="57"/>
      <c r="O128" s="57"/>
      <c r="P128" s="58">
        <f>SUM(P129:P140)</f>
        <v>53.335791100000002</v>
      </c>
      <c r="Q128" s="57"/>
      <c r="R128" s="58">
        <f>SUM(R129:R140)</f>
        <v>9.6719600000000003E-2</v>
      </c>
      <c r="S128" s="57"/>
      <c r="T128" s="59">
        <f>SUM(T129:T140)</f>
        <v>0.27585999999999999</v>
      </c>
      <c r="AR128" s="54" t="s">
        <v>44</v>
      </c>
      <c r="AT128" s="60" t="s">
        <v>34</v>
      </c>
      <c r="AU128" s="60" t="s">
        <v>40</v>
      </c>
      <c r="AY128" s="54" t="s">
        <v>89</v>
      </c>
      <c r="BK128" s="61">
        <f>SUM(BK129:BK140)</f>
        <v>0</v>
      </c>
    </row>
    <row r="129" spans="1:65" s="1" customFormat="1" ht="24" customHeight="1">
      <c r="A129" s="16"/>
      <c r="B129" s="135"/>
      <c r="C129" s="64">
        <v>69</v>
      </c>
      <c r="D129" s="64" t="s">
        <v>91</v>
      </c>
      <c r="E129" s="65" t="s">
        <v>369</v>
      </c>
      <c r="F129" s="66" t="s">
        <v>370</v>
      </c>
      <c r="G129" s="67" t="s">
        <v>219</v>
      </c>
      <c r="H129" s="68">
        <v>10</v>
      </c>
      <c r="I129" s="68"/>
      <c r="J129" s="68"/>
      <c r="K129" s="136" t="s">
        <v>95</v>
      </c>
      <c r="L129" s="16"/>
      <c r="M129" s="138" t="s">
        <v>0</v>
      </c>
      <c r="N129" s="69" t="s">
        <v>14</v>
      </c>
      <c r="O129" s="70">
        <v>0.20097999999999999</v>
      </c>
      <c r="P129" s="70">
        <f t="shared" ref="P129:P140" si="45">O129*H129</f>
        <v>2.0097999999999998</v>
      </c>
      <c r="Q129" s="70">
        <v>8.7000000000000001E-4</v>
      </c>
      <c r="R129" s="70">
        <f t="shared" ref="R129:R140" si="46">Q129*H129</f>
        <v>8.6999999999999994E-3</v>
      </c>
      <c r="S129" s="70">
        <v>0</v>
      </c>
      <c r="T129" s="71">
        <f t="shared" ref="T129:T140" si="47">S129*H129</f>
        <v>0</v>
      </c>
      <c r="AR129" s="72" t="s">
        <v>157</v>
      </c>
      <c r="AT129" s="72" t="s">
        <v>91</v>
      </c>
      <c r="AU129" s="72" t="s">
        <v>44</v>
      </c>
      <c r="AY129" s="9" t="s">
        <v>89</v>
      </c>
      <c r="BE129" s="73">
        <f t="shared" ref="BE129:BE140" si="48">IF(N129="základná",J129,0)</f>
        <v>0</v>
      </c>
      <c r="BF129" s="73">
        <f t="shared" ref="BF129:BF140" si="49">IF(N129="znížená",J129,0)</f>
        <v>0</v>
      </c>
      <c r="BG129" s="73">
        <f t="shared" ref="BG129:BG140" si="50">IF(N129="zákl. prenesená",J129,0)</f>
        <v>0</v>
      </c>
      <c r="BH129" s="73">
        <f t="shared" ref="BH129:BH140" si="51">IF(N129="zníž. prenesená",J129,0)</f>
        <v>0</v>
      </c>
      <c r="BI129" s="73">
        <f t="shared" ref="BI129:BI140" si="52">IF(N129="nulová",J129,0)</f>
        <v>0</v>
      </c>
      <c r="BJ129" s="9" t="s">
        <v>44</v>
      </c>
      <c r="BK129" s="74">
        <f t="shared" ref="BK129:BK140" si="53">ROUND(I129*H129,3)</f>
        <v>0</v>
      </c>
      <c r="BL129" s="9" t="s">
        <v>157</v>
      </c>
      <c r="BM129" s="72" t="s">
        <v>371</v>
      </c>
    </row>
    <row r="130" spans="1:65" s="1" customFormat="1" ht="24" customHeight="1">
      <c r="A130" s="16"/>
      <c r="B130" s="135"/>
      <c r="C130" s="64">
        <v>70</v>
      </c>
      <c r="D130" s="64" t="s">
        <v>91</v>
      </c>
      <c r="E130" s="65" t="s">
        <v>372</v>
      </c>
      <c r="F130" s="66" t="s">
        <v>373</v>
      </c>
      <c r="G130" s="67" t="s">
        <v>219</v>
      </c>
      <c r="H130" s="68">
        <v>12</v>
      </c>
      <c r="I130" s="68"/>
      <c r="J130" s="68"/>
      <c r="K130" s="136" t="s">
        <v>95</v>
      </c>
      <c r="L130" s="16"/>
      <c r="M130" s="138" t="s">
        <v>0</v>
      </c>
      <c r="N130" s="69" t="s">
        <v>14</v>
      </c>
      <c r="O130" s="70">
        <v>0.61407</v>
      </c>
      <c r="P130" s="70">
        <f t="shared" si="45"/>
        <v>7.3688400000000005</v>
      </c>
      <c r="Q130" s="70">
        <v>5.0000000000000002E-5</v>
      </c>
      <c r="R130" s="70">
        <f t="shared" si="46"/>
        <v>6.0000000000000006E-4</v>
      </c>
      <c r="S130" s="70">
        <v>0</v>
      </c>
      <c r="T130" s="71">
        <f t="shared" si="47"/>
        <v>0</v>
      </c>
      <c r="AR130" s="72" t="s">
        <v>157</v>
      </c>
      <c r="AT130" s="72" t="s">
        <v>91</v>
      </c>
      <c r="AU130" s="72" t="s">
        <v>44</v>
      </c>
      <c r="AY130" s="9" t="s">
        <v>89</v>
      </c>
      <c r="BE130" s="73">
        <f t="shared" si="48"/>
        <v>0</v>
      </c>
      <c r="BF130" s="73">
        <f t="shared" si="49"/>
        <v>0</v>
      </c>
      <c r="BG130" s="73">
        <f t="shared" si="50"/>
        <v>0</v>
      </c>
      <c r="BH130" s="73">
        <f t="shared" si="51"/>
        <v>0</v>
      </c>
      <c r="BI130" s="73">
        <f t="shared" si="52"/>
        <v>0</v>
      </c>
      <c r="BJ130" s="9" t="s">
        <v>44</v>
      </c>
      <c r="BK130" s="74">
        <f t="shared" si="53"/>
        <v>0</v>
      </c>
      <c r="BL130" s="9" t="s">
        <v>157</v>
      </c>
      <c r="BM130" s="72" t="s">
        <v>374</v>
      </c>
    </row>
    <row r="131" spans="1:65" s="1" customFormat="1" ht="24" customHeight="1">
      <c r="A131" s="16"/>
      <c r="B131" s="135"/>
      <c r="C131" s="64">
        <v>71</v>
      </c>
      <c r="D131" s="64" t="s">
        <v>91</v>
      </c>
      <c r="E131" s="65" t="s">
        <v>375</v>
      </c>
      <c r="F131" s="66" t="s">
        <v>703</v>
      </c>
      <c r="G131" s="67" t="s">
        <v>219</v>
      </c>
      <c r="H131" s="68">
        <v>8</v>
      </c>
      <c r="I131" s="68"/>
      <c r="J131" s="68"/>
      <c r="K131" s="136" t="s">
        <v>95</v>
      </c>
      <c r="L131" s="16"/>
      <c r="M131" s="138" t="s">
        <v>0</v>
      </c>
      <c r="N131" s="69" t="s">
        <v>14</v>
      </c>
      <c r="O131" s="70">
        <v>4.7E-2</v>
      </c>
      <c r="P131" s="70">
        <f t="shared" si="45"/>
        <v>0.376</v>
      </c>
      <c r="Q131" s="70">
        <v>0</v>
      </c>
      <c r="R131" s="70">
        <f t="shared" si="46"/>
        <v>0</v>
      </c>
      <c r="S131" s="70">
        <v>3.2000000000000002E-3</v>
      </c>
      <c r="T131" s="71">
        <f t="shared" si="47"/>
        <v>2.5600000000000001E-2</v>
      </c>
      <c r="AR131" s="72" t="s">
        <v>157</v>
      </c>
      <c r="AT131" s="72" t="s">
        <v>91</v>
      </c>
      <c r="AU131" s="72" t="s">
        <v>44</v>
      </c>
      <c r="AY131" s="9" t="s">
        <v>89</v>
      </c>
      <c r="BE131" s="73">
        <f t="shared" si="48"/>
        <v>0</v>
      </c>
      <c r="BF131" s="73">
        <f t="shared" si="49"/>
        <v>0</v>
      </c>
      <c r="BG131" s="73">
        <f t="shared" si="50"/>
        <v>0</v>
      </c>
      <c r="BH131" s="73">
        <f t="shared" si="51"/>
        <v>0</v>
      </c>
      <c r="BI131" s="73">
        <f t="shared" si="52"/>
        <v>0</v>
      </c>
      <c r="BJ131" s="9" t="s">
        <v>44</v>
      </c>
      <c r="BK131" s="74">
        <f t="shared" si="53"/>
        <v>0</v>
      </c>
      <c r="BL131" s="9" t="s">
        <v>157</v>
      </c>
      <c r="BM131" s="72" t="s">
        <v>376</v>
      </c>
    </row>
    <row r="132" spans="1:65" s="1" customFormat="1" ht="24" customHeight="1">
      <c r="A132" s="16"/>
      <c r="B132" s="135"/>
      <c r="C132" s="64">
        <v>72</v>
      </c>
      <c r="D132" s="64" t="s">
        <v>91</v>
      </c>
      <c r="E132" s="65" t="s">
        <v>377</v>
      </c>
      <c r="F132" s="66" t="s">
        <v>704</v>
      </c>
      <c r="G132" s="67" t="s">
        <v>219</v>
      </c>
      <c r="H132" s="68">
        <v>13</v>
      </c>
      <c r="I132" s="68"/>
      <c r="J132" s="68"/>
      <c r="K132" s="136" t="s">
        <v>95</v>
      </c>
      <c r="L132" s="16"/>
      <c r="M132" s="138" t="s">
        <v>0</v>
      </c>
      <c r="N132" s="69" t="s">
        <v>14</v>
      </c>
      <c r="O132" s="70">
        <v>5.6000000000000001E-2</v>
      </c>
      <c r="P132" s="70">
        <f t="shared" si="45"/>
        <v>0.72799999999999998</v>
      </c>
      <c r="Q132" s="70">
        <v>0</v>
      </c>
      <c r="R132" s="70">
        <f t="shared" si="46"/>
        <v>0</v>
      </c>
      <c r="S132" s="70">
        <v>3.47E-3</v>
      </c>
      <c r="T132" s="71">
        <f t="shared" si="47"/>
        <v>4.5109999999999997E-2</v>
      </c>
      <c r="AR132" s="72" t="s">
        <v>157</v>
      </c>
      <c r="AT132" s="72" t="s">
        <v>91</v>
      </c>
      <c r="AU132" s="72" t="s">
        <v>44</v>
      </c>
      <c r="AY132" s="9" t="s">
        <v>89</v>
      </c>
      <c r="BE132" s="73">
        <f t="shared" si="48"/>
        <v>0</v>
      </c>
      <c r="BF132" s="73">
        <f t="shared" si="49"/>
        <v>0</v>
      </c>
      <c r="BG132" s="73">
        <f t="shared" si="50"/>
        <v>0</v>
      </c>
      <c r="BH132" s="73">
        <f t="shared" si="51"/>
        <v>0</v>
      </c>
      <c r="BI132" s="73">
        <f t="shared" si="52"/>
        <v>0</v>
      </c>
      <c r="BJ132" s="9" t="s">
        <v>44</v>
      </c>
      <c r="BK132" s="74">
        <f t="shared" si="53"/>
        <v>0</v>
      </c>
      <c r="BL132" s="9" t="s">
        <v>157</v>
      </c>
      <c r="BM132" s="72" t="s">
        <v>378</v>
      </c>
    </row>
    <row r="133" spans="1:65" s="1" customFormat="1" ht="24" customHeight="1">
      <c r="A133" s="16"/>
      <c r="B133" s="135"/>
      <c r="C133" s="64">
        <v>73</v>
      </c>
      <c r="D133" s="64" t="s">
        <v>91</v>
      </c>
      <c r="E133" s="65" t="s">
        <v>379</v>
      </c>
      <c r="F133" s="66" t="s">
        <v>380</v>
      </c>
      <c r="G133" s="67" t="s">
        <v>219</v>
      </c>
      <c r="H133" s="68">
        <v>12</v>
      </c>
      <c r="I133" s="68"/>
      <c r="J133" s="68"/>
      <c r="K133" s="136" t="s">
        <v>95</v>
      </c>
      <c r="L133" s="16"/>
      <c r="M133" s="138" t="s">
        <v>0</v>
      </c>
      <c r="N133" s="69" t="s">
        <v>14</v>
      </c>
      <c r="O133" s="70">
        <v>0.90581</v>
      </c>
      <c r="P133" s="70">
        <f t="shared" si="45"/>
        <v>10.869720000000001</v>
      </c>
      <c r="Q133" s="70">
        <v>1.83E-3</v>
      </c>
      <c r="R133" s="70">
        <f t="shared" si="46"/>
        <v>2.196E-2</v>
      </c>
      <c r="S133" s="70">
        <v>0</v>
      </c>
      <c r="T133" s="71">
        <f t="shared" si="47"/>
        <v>0</v>
      </c>
      <c r="AR133" s="72" t="s">
        <v>157</v>
      </c>
      <c r="AT133" s="72" t="s">
        <v>91</v>
      </c>
      <c r="AU133" s="72" t="s">
        <v>44</v>
      </c>
      <c r="AY133" s="9" t="s">
        <v>89</v>
      </c>
      <c r="BE133" s="73">
        <f t="shared" si="48"/>
        <v>0</v>
      </c>
      <c r="BF133" s="73">
        <f t="shared" si="49"/>
        <v>0</v>
      </c>
      <c r="BG133" s="73">
        <f t="shared" si="50"/>
        <v>0</v>
      </c>
      <c r="BH133" s="73">
        <f t="shared" si="51"/>
        <v>0</v>
      </c>
      <c r="BI133" s="73">
        <f t="shared" si="52"/>
        <v>0</v>
      </c>
      <c r="BJ133" s="9" t="s">
        <v>44</v>
      </c>
      <c r="BK133" s="74">
        <f t="shared" si="53"/>
        <v>0</v>
      </c>
      <c r="BL133" s="9" t="s">
        <v>157</v>
      </c>
      <c r="BM133" s="72" t="s">
        <v>381</v>
      </c>
    </row>
    <row r="134" spans="1:65" s="1" customFormat="1" ht="16.5" customHeight="1">
      <c r="A134" s="16"/>
      <c r="B134" s="135"/>
      <c r="C134" s="64">
        <v>74</v>
      </c>
      <c r="D134" s="64" t="s">
        <v>91</v>
      </c>
      <c r="E134" s="65" t="s">
        <v>382</v>
      </c>
      <c r="F134" s="66" t="s">
        <v>383</v>
      </c>
      <c r="G134" s="67" t="s">
        <v>224</v>
      </c>
      <c r="H134" s="68">
        <v>6</v>
      </c>
      <c r="I134" s="68"/>
      <c r="J134" s="68"/>
      <c r="K134" s="136" t="s">
        <v>0</v>
      </c>
      <c r="L134" s="16"/>
      <c r="M134" s="138" t="s">
        <v>0</v>
      </c>
      <c r="N134" s="69" t="s">
        <v>14</v>
      </c>
      <c r="O134" s="70">
        <v>8.2000000000000003E-2</v>
      </c>
      <c r="P134" s="70">
        <f t="shared" si="45"/>
        <v>0.49199999999999999</v>
      </c>
      <c r="Q134" s="70">
        <v>0</v>
      </c>
      <c r="R134" s="70">
        <f t="shared" si="46"/>
        <v>0</v>
      </c>
      <c r="S134" s="70">
        <v>0.02</v>
      </c>
      <c r="T134" s="71">
        <f t="shared" si="47"/>
        <v>0.12</v>
      </c>
      <c r="AR134" s="72" t="s">
        <v>157</v>
      </c>
      <c r="AT134" s="72" t="s">
        <v>91</v>
      </c>
      <c r="AU134" s="72" t="s">
        <v>44</v>
      </c>
      <c r="AY134" s="9" t="s">
        <v>89</v>
      </c>
      <c r="BE134" s="73">
        <f t="shared" si="48"/>
        <v>0</v>
      </c>
      <c r="BF134" s="73">
        <f t="shared" si="49"/>
        <v>0</v>
      </c>
      <c r="BG134" s="73">
        <f t="shared" si="50"/>
        <v>0</v>
      </c>
      <c r="BH134" s="73">
        <f t="shared" si="51"/>
        <v>0</v>
      </c>
      <c r="BI134" s="73">
        <f t="shared" si="52"/>
        <v>0</v>
      </c>
      <c r="BJ134" s="9" t="s">
        <v>44</v>
      </c>
      <c r="BK134" s="74">
        <f t="shared" si="53"/>
        <v>0</v>
      </c>
      <c r="BL134" s="9" t="s">
        <v>157</v>
      </c>
      <c r="BM134" s="72" t="s">
        <v>384</v>
      </c>
    </row>
    <row r="135" spans="1:65" s="1" customFormat="1" ht="24" customHeight="1">
      <c r="A135" s="16"/>
      <c r="B135" s="135"/>
      <c r="C135" s="64">
        <v>75</v>
      </c>
      <c r="D135" s="64" t="s">
        <v>91</v>
      </c>
      <c r="E135" s="65" t="s">
        <v>385</v>
      </c>
      <c r="F135" s="66" t="s">
        <v>386</v>
      </c>
      <c r="G135" s="67" t="s">
        <v>219</v>
      </c>
      <c r="H135" s="68">
        <v>22.2</v>
      </c>
      <c r="I135" s="68"/>
      <c r="J135" s="68"/>
      <c r="K135" s="136" t="s">
        <v>95</v>
      </c>
      <c r="L135" s="16"/>
      <c r="M135" s="138" t="s">
        <v>0</v>
      </c>
      <c r="N135" s="69" t="s">
        <v>14</v>
      </c>
      <c r="O135" s="70">
        <v>0.76871</v>
      </c>
      <c r="P135" s="70">
        <f t="shared" si="45"/>
        <v>17.065362</v>
      </c>
      <c r="Q135" s="70">
        <v>1.4E-3</v>
      </c>
      <c r="R135" s="70">
        <f t="shared" si="46"/>
        <v>3.108E-2</v>
      </c>
      <c r="S135" s="70">
        <v>0</v>
      </c>
      <c r="T135" s="71">
        <f t="shared" si="47"/>
        <v>0</v>
      </c>
      <c r="AR135" s="72" t="s">
        <v>157</v>
      </c>
      <c r="AT135" s="72" t="s">
        <v>91</v>
      </c>
      <c r="AU135" s="72" t="s">
        <v>44</v>
      </c>
      <c r="AY135" s="9" t="s">
        <v>89</v>
      </c>
      <c r="BE135" s="73">
        <f t="shared" si="48"/>
        <v>0</v>
      </c>
      <c r="BF135" s="73">
        <f t="shared" si="49"/>
        <v>0</v>
      </c>
      <c r="BG135" s="73">
        <f t="shared" si="50"/>
        <v>0</v>
      </c>
      <c r="BH135" s="73">
        <f t="shared" si="51"/>
        <v>0</v>
      </c>
      <c r="BI135" s="73">
        <f t="shared" si="52"/>
        <v>0</v>
      </c>
      <c r="BJ135" s="9" t="s">
        <v>44</v>
      </c>
      <c r="BK135" s="74">
        <f t="shared" si="53"/>
        <v>0</v>
      </c>
      <c r="BL135" s="9" t="s">
        <v>157</v>
      </c>
      <c r="BM135" s="72" t="s">
        <v>387</v>
      </c>
    </row>
    <row r="136" spans="1:65" s="1" customFormat="1" ht="24" customHeight="1">
      <c r="A136" s="16"/>
      <c r="B136" s="135"/>
      <c r="C136" s="64">
        <v>76</v>
      </c>
      <c r="D136" s="64" t="s">
        <v>91</v>
      </c>
      <c r="E136" s="65" t="s">
        <v>388</v>
      </c>
      <c r="F136" s="66" t="s">
        <v>705</v>
      </c>
      <c r="G136" s="67" t="s">
        <v>219</v>
      </c>
      <c r="H136" s="68">
        <v>22.2</v>
      </c>
      <c r="I136" s="68"/>
      <c r="J136" s="68"/>
      <c r="K136" s="136" t="s">
        <v>95</v>
      </c>
      <c r="L136" s="16"/>
      <c r="M136" s="138" t="s">
        <v>0</v>
      </c>
      <c r="N136" s="69" t="s">
        <v>14</v>
      </c>
      <c r="O136" s="70">
        <v>7.4999999999999997E-2</v>
      </c>
      <c r="P136" s="70">
        <f t="shared" si="45"/>
        <v>1.6649999999999998</v>
      </c>
      <c r="Q136" s="70">
        <v>0</v>
      </c>
      <c r="R136" s="70">
        <f t="shared" si="46"/>
        <v>0</v>
      </c>
      <c r="S136" s="70">
        <v>1.3500000000000001E-3</v>
      </c>
      <c r="T136" s="71">
        <f t="shared" si="47"/>
        <v>2.997E-2</v>
      </c>
      <c r="AR136" s="72" t="s">
        <v>157</v>
      </c>
      <c r="AT136" s="72" t="s">
        <v>91</v>
      </c>
      <c r="AU136" s="72" t="s">
        <v>44</v>
      </c>
      <c r="AY136" s="9" t="s">
        <v>89</v>
      </c>
      <c r="BE136" s="73">
        <f t="shared" si="48"/>
        <v>0</v>
      </c>
      <c r="BF136" s="73">
        <f t="shared" si="49"/>
        <v>0</v>
      </c>
      <c r="BG136" s="73">
        <f t="shared" si="50"/>
        <v>0</v>
      </c>
      <c r="BH136" s="73">
        <f t="shared" si="51"/>
        <v>0</v>
      </c>
      <c r="BI136" s="73">
        <f t="shared" si="52"/>
        <v>0</v>
      </c>
      <c r="BJ136" s="9" t="s">
        <v>44</v>
      </c>
      <c r="BK136" s="74">
        <f t="shared" si="53"/>
        <v>0</v>
      </c>
      <c r="BL136" s="9" t="s">
        <v>157</v>
      </c>
      <c r="BM136" s="72" t="s">
        <v>389</v>
      </c>
    </row>
    <row r="137" spans="1:65" s="1" customFormat="1" ht="24" customHeight="1">
      <c r="A137" s="16"/>
      <c r="B137" s="135"/>
      <c r="C137" s="64">
        <v>77</v>
      </c>
      <c r="D137" s="64" t="s">
        <v>91</v>
      </c>
      <c r="E137" s="65" t="s">
        <v>390</v>
      </c>
      <c r="F137" s="66" t="s">
        <v>391</v>
      </c>
      <c r="G137" s="67" t="s">
        <v>219</v>
      </c>
      <c r="H137" s="68">
        <v>15.5</v>
      </c>
      <c r="I137" s="68"/>
      <c r="J137" s="68"/>
      <c r="K137" s="136" t="s">
        <v>95</v>
      </c>
      <c r="L137" s="16"/>
      <c r="M137" s="138" t="s">
        <v>0</v>
      </c>
      <c r="N137" s="69" t="s">
        <v>14</v>
      </c>
      <c r="O137" s="70">
        <v>0.66210000000000002</v>
      </c>
      <c r="P137" s="70">
        <f t="shared" si="45"/>
        <v>10.262550000000001</v>
      </c>
      <c r="Q137" s="70">
        <v>1.9599999999999999E-3</v>
      </c>
      <c r="R137" s="70">
        <f t="shared" si="46"/>
        <v>3.0379999999999997E-2</v>
      </c>
      <c r="S137" s="70">
        <v>0</v>
      </c>
      <c r="T137" s="71">
        <f t="shared" si="47"/>
        <v>0</v>
      </c>
      <c r="AR137" s="72" t="s">
        <v>157</v>
      </c>
      <c r="AT137" s="72" t="s">
        <v>91</v>
      </c>
      <c r="AU137" s="72" t="s">
        <v>44</v>
      </c>
      <c r="AY137" s="9" t="s">
        <v>89</v>
      </c>
      <c r="BE137" s="73">
        <f t="shared" si="48"/>
        <v>0</v>
      </c>
      <c r="BF137" s="73">
        <f t="shared" si="49"/>
        <v>0</v>
      </c>
      <c r="BG137" s="73">
        <f t="shared" si="50"/>
        <v>0</v>
      </c>
      <c r="BH137" s="73">
        <f t="shared" si="51"/>
        <v>0</v>
      </c>
      <c r="BI137" s="73">
        <f t="shared" si="52"/>
        <v>0</v>
      </c>
      <c r="BJ137" s="9" t="s">
        <v>44</v>
      </c>
      <c r="BK137" s="74">
        <f t="shared" si="53"/>
        <v>0</v>
      </c>
      <c r="BL137" s="9" t="s">
        <v>157</v>
      </c>
      <c r="BM137" s="72" t="s">
        <v>392</v>
      </c>
    </row>
    <row r="138" spans="1:65" s="1" customFormat="1" ht="16.5" customHeight="1">
      <c r="A138" s="16"/>
      <c r="B138" s="135"/>
      <c r="C138" s="64">
        <v>78</v>
      </c>
      <c r="D138" s="64" t="s">
        <v>91</v>
      </c>
      <c r="E138" s="65" t="s">
        <v>393</v>
      </c>
      <c r="F138" s="66" t="s">
        <v>706</v>
      </c>
      <c r="G138" s="67" t="s">
        <v>219</v>
      </c>
      <c r="H138" s="68">
        <v>15.5</v>
      </c>
      <c r="I138" s="68"/>
      <c r="J138" s="68"/>
      <c r="K138" s="136" t="s">
        <v>95</v>
      </c>
      <c r="L138" s="16"/>
      <c r="M138" s="138" t="s">
        <v>0</v>
      </c>
      <c r="N138" s="69" t="s">
        <v>14</v>
      </c>
      <c r="O138" s="70">
        <v>6.6000000000000003E-2</v>
      </c>
      <c r="P138" s="70">
        <f t="shared" si="45"/>
        <v>1.0230000000000001</v>
      </c>
      <c r="Q138" s="70">
        <v>0</v>
      </c>
      <c r="R138" s="70">
        <f t="shared" si="46"/>
        <v>0</v>
      </c>
      <c r="S138" s="70">
        <v>3.5599999999999998E-3</v>
      </c>
      <c r="T138" s="71">
        <f t="shared" si="47"/>
        <v>5.518E-2</v>
      </c>
      <c r="AR138" s="72" t="s">
        <v>157</v>
      </c>
      <c r="AT138" s="72" t="s">
        <v>91</v>
      </c>
      <c r="AU138" s="72" t="s">
        <v>44</v>
      </c>
      <c r="AY138" s="9" t="s">
        <v>89</v>
      </c>
      <c r="BE138" s="73">
        <f t="shared" si="48"/>
        <v>0</v>
      </c>
      <c r="BF138" s="73">
        <f t="shared" si="49"/>
        <v>0</v>
      </c>
      <c r="BG138" s="73">
        <f t="shared" si="50"/>
        <v>0</v>
      </c>
      <c r="BH138" s="73">
        <f t="shared" si="51"/>
        <v>0</v>
      </c>
      <c r="BI138" s="73">
        <f t="shared" si="52"/>
        <v>0</v>
      </c>
      <c r="BJ138" s="9" t="s">
        <v>44</v>
      </c>
      <c r="BK138" s="74">
        <f t="shared" si="53"/>
        <v>0</v>
      </c>
      <c r="BL138" s="9" t="s">
        <v>157</v>
      </c>
      <c r="BM138" s="72" t="s">
        <v>394</v>
      </c>
    </row>
    <row r="139" spans="1:65" s="1" customFormat="1" ht="24" customHeight="1">
      <c r="A139" s="16"/>
      <c r="B139" s="135"/>
      <c r="C139" s="64">
        <v>79</v>
      </c>
      <c r="D139" s="64" t="s">
        <v>91</v>
      </c>
      <c r="E139" s="65" t="s">
        <v>395</v>
      </c>
      <c r="F139" s="66" t="s">
        <v>707</v>
      </c>
      <c r="G139" s="67" t="s">
        <v>120</v>
      </c>
      <c r="H139" s="68">
        <v>33.33</v>
      </c>
      <c r="I139" s="68"/>
      <c r="J139" s="68"/>
      <c r="K139" s="136" t="s">
        <v>95</v>
      </c>
      <c r="L139" s="16"/>
      <c r="M139" s="138" t="s">
        <v>0</v>
      </c>
      <c r="N139" s="69" t="s">
        <v>14</v>
      </c>
      <c r="O139" s="70">
        <v>4.4269999999999997E-2</v>
      </c>
      <c r="P139" s="70">
        <f t="shared" si="45"/>
        <v>1.4755190999999999</v>
      </c>
      <c r="Q139" s="70">
        <v>1.2E-4</v>
      </c>
      <c r="R139" s="70">
        <f t="shared" si="46"/>
        <v>3.9995999999999999E-3</v>
      </c>
      <c r="S139" s="70">
        <v>0</v>
      </c>
      <c r="T139" s="71">
        <f t="shared" si="47"/>
        <v>0</v>
      </c>
      <c r="AR139" s="72" t="s">
        <v>157</v>
      </c>
      <c r="AT139" s="72" t="s">
        <v>91</v>
      </c>
      <c r="AU139" s="72" t="s">
        <v>44</v>
      </c>
      <c r="AY139" s="9" t="s">
        <v>89</v>
      </c>
      <c r="BE139" s="73">
        <f t="shared" si="48"/>
        <v>0</v>
      </c>
      <c r="BF139" s="73">
        <f t="shared" si="49"/>
        <v>0</v>
      </c>
      <c r="BG139" s="73">
        <f t="shared" si="50"/>
        <v>0</v>
      </c>
      <c r="BH139" s="73">
        <f t="shared" si="51"/>
        <v>0</v>
      </c>
      <c r="BI139" s="73">
        <f t="shared" si="52"/>
        <v>0</v>
      </c>
      <c r="BJ139" s="9" t="s">
        <v>44</v>
      </c>
      <c r="BK139" s="74">
        <f t="shared" si="53"/>
        <v>0</v>
      </c>
      <c r="BL139" s="9" t="s">
        <v>157</v>
      </c>
      <c r="BM139" s="72" t="s">
        <v>396</v>
      </c>
    </row>
    <row r="140" spans="1:65" s="1" customFormat="1" ht="24" customHeight="1">
      <c r="A140" s="16"/>
      <c r="B140" s="135"/>
      <c r="C140" s="64">
        <v>80</v>
      </c>
      <c r="D140" s="64" t="s">
        <v>91</v>
      </c>
      <c r="E140" s="65" t="s">
        <v>397</v>
      </c>
      <c r="F140" s="66" t="s">
        <v>398</v>
      </c>
      <c r="G140" s="67" t="s">
        <v>312</v>
      </c>
      <c r="H140" s="68">
        <v>27.353000000000002</v>
      </c>
      <c r="I140" s="68"/>
      <c r="J140" s="68"/>
      <c r="K140" s="136" t="s">
        <v>95</v>
      </c>
      <c r="L140" s="16"/>
      <c r="M140" s="138" t="s">
        <v>0</v>
      </c>
      <c r="N140" s="69" t="s">
        <v>14</v>
      </c>
      <c r="O140" s="70">
        <v>0</v>
      </c>
      <c r="P140" s="70">
        <f t="shared" si="45"/>
        <v>0</v>
      </c>
      <c r="Q140" s="70">
        <v>0</v>
      </c>
      <c r="R140" s="70">
        <f t="shared" si="46"/>
        <v>0</v>
      </c>
      <c r="S140" s="70">
        <v>0</v>
      </c>
      <c r="T140" s="71">
        <f t="shared" si="47"/>
        <v>0</v>
      </c>
      <c r="AR140" s="72" t="s">
        <v>157</v>
      </c>
      <c r="AT140" s="72" t="s">
        <v>91</v>
      </c>
      <c r="AU140" s="72" t="s">
        <v>44</v>
      </c>
      <c r="AY140" s="9" t="s">
        <v>89</v>
      </c>
      <c r="BE140" s="73">
        <f t="shared" si="48"/>
        <v>0</v>
      </c>
      <c r="BF140" s="73">
        <f t="shared" si="49"/>
        <v>0</v>
      </c>
      <c r="BG140" s="73">
        <f t="shared" si="50"/>
        <v>0</v>
      </c>
      <c r="BH140" s="73">
        <f t="shared" si="51"/>
        <v>0</v>
      </c>
      <c r="BI140" s="73">
        <f t="shared" si="52"/>
        <v>0</v>
      </c>
      <c r="BJ140" s="9" t="s">
        <v>44</v>
      </c>
      <c r="BK140" s="74">
        <f t="shared" si="53"/>
        <v>0</v>
      </c>
      <c r="BL140" s="9" t="s">
        <v>157</v>
      </c>
      <c r="BM140" s="72" t="s">
        <v>399</v>
      </c>
    </row>
    <row r="141" spans="1:65" s="8" customFormat="1" ht="22.9" customHeight="1">
      <c r="A141" s="57"/>
      <c r="B141" s="57"/>
      <c r="D141" s="54" t="s">
        <v>34</v>
      </c>
      <c r="E141" s="62" t="s">
        <v>400</v>
      </c>
      <c r="F141" s="62" t="s">
        <v>401</v>
      </c>
      <c r="J141" s="63"/>
      <c r="L141" s="57"/>
      <c r="M141" s="57"/>
      <c r="N141" s="57"/>
      <c r="O141" s="57"/>
      <c r="P141" s="58">
        <f>SUM(P142:P149)</f>
        <v>40.589655999999998</v>
      </c>
      <c r="Q141" s="57"/>
      <c r="R141" s="58">
        <f>SUM(R142:R149)</f>
        <v>0.56579279999999987</v>
      </c>
      <c r="S141" s="57"/>
      <c r="T141" s="59">
        <f>SUM(T142:T149)</f>
        <v>7.0000000000000001E-3</v>
      </c>
      <c r="AR141" s="54" t="s">
        <v>44</v>
      </c>
      <c r="AT141" s="60" t="s">
        <v>34</v>
      </c>
      <c r="AU141" s="60" t="s">
        <v>40</v>
      </c>
      <c r="AY141" s="54" t="s">
        <v>89</v>
      </c>
      <c r="BK141" s="61">
        <f>SUM(BK142:BK149)</f>
        <v>0</v>
      </c>
    </row>
    <row r="142" spans="1:65" s="1" customFormat="1" ht="16.5" customHeight="1">
      <c r="A142" s="16"/>
      <c r="B142" s="135"/>
      <c r="C142" s="64">
        <v>81</v>
      </c>
      <c r="D142" s="64" t="s">
        <v>91</v>
      </c>
      <c r="E142" s="65" t="s">
        <v>402</v>
      </c>
      <c r="F142" s="66" t="s">
        <v>403</v>
      </c>
      <c r="G142" s="67" t="s">
        <v>219</v>
      </c>
      <c r="H142" s="68">
        <v>36.840000000000003</v>
      </c>
      <c r="I142" s="68"/>
      <c r="J142" s="68"/>
      <c r="K142" s="136" t="s">
        <v>95</v>
      </c>
      <c r="L142" s="16"/>
      <c r="M142" s="138" t="s">
        <v>0</v>
      </c>
      <c r="N142" s="69" t="s">
        <v>14</v>
      </c>
      <c r="O142" s="70">
        <v>0.28039999999999998</v>
      </c>
      <c r="P142" s="70">
        <f t="shared" ref="P142:P149" si="54">O142*H142</f>
        <v>10.329936</v>
      </c>
      <c r="Q142" s="70">
        <v>4.2000000000000002E-4</v>
      </c>
      <c r="R142" s="70">
        <f t="shared" ref="R142:R149" si="55">Q142*H142</f>
        <v>1.5472800000000002E-2</v>
      </c>
      <c r="S142" s="70">
        <v>0</v>
      </c>
      <c r="T142" s="71">
        <f t="shared" ref="T142:T149" si="56">S142*H142</f>
        <v>0</v>
      </c>
      <c r="AR142" s="72" t="s">
        <v>157</v>
      </c>
      <c r="AT142" s="72" t="s">
        <v>91</v>
      </c>
      <c r="AU142" s="72" t="s">
        <v>44</v>
      </c>
      <c r="AY142" s="9" t="s">
        <v>89</v>
      </c>
      <c r="BE142" s="73">
        <f t="shared" ref="BE142:BE149" si="57">IF(N142="základná",J142,0)</f>
        <v>0</v>
      </c>
      <c r="BF142" s="73">
        <f t="shared" ref="BF142:BF149" si="58">IF(N142="znížená",J142,0)</f>
        <v>0</v>
      </c>
      <c r="BG142" s="73">
        <f t="shared" ref="BG142:BG149" si="59">IF(N142="zákl. prenesená",J142,0)</f>
        <v>0</v>
      </c>
      <c r="BH142" s="73">
        <f t="shared" ref="BH142:BH149" si="60">IF(N142="zníž. prenesená",J142,0)</f>
        <v>0</v>
      </c>
      <c r="BI142" s="73">
        <f t="shared" ref="BI142:BI149" si="61">IF(N142="nulová",J142,0)</f>
        <v>0</v>
      </c>
      <c r="BJ142" s="9" t="s">
        <v>44</v>
      </c>
      <c r="BK142" s="74">
        <f t="shared" ref="BK142:BK149" si="62">ROUND(I142*H142,3)</f>
        <v>0</v>
      </c>
      <c r="BL142" s="9" t="s">
        <v>157</v>
      </c>
      <c r="BM142" s="72" t="s">
        <v>404</v>
      </c>
    </row>
    <row r="143" spans="1:65" s="1" customFormat="1" ht="16.5" customHeight="1">
      <c r="A143" s="16"/>
      <c r="B143" s="135"/>
      <c r="C143" s="75">
        <v>82</v>
      </c>
      <c r="D143" s="75" t="s">
        <v>123</v>
      </c>
      <c r="E143" s="76" t="s">
        <v>405</v>
      </c>
      <c r="F143" s="77" t="s">
        <v>406</v>
      </c>
      <c r="G143" s="78" t="s">
        <v>224</v>
      </c>
      <c r="H143" s="79">
        <v>6</v>
      </c>
      <c r="I143" s="79"/>
      <c r="J143" s="79"/>
      <c r="K143" s="137" t="s">
        <v>0</v>
      </c>
      <c r="L143" s="141"/>
      <c r="M143" s="139" t="s">
        <v>0</v>
      </c>
      <c r="N143" s="80" t="s">
        <v>14</v>
      </c>
      <c r="O143" s="70">
        <v>0</v>
      </c>
      <c r="P143" s="70">
        <f t="shared" si="54"/>
        <v>0</v>
      </c>
      <c r="Q143" s="70">
        <v>4.6019999999999998E-2</v>
      </c>
      <c r="R143" s="70">
        <f t="shared" si="55"/>
        <v>0.27611999999999998</v>
      </c>
      <c r="S143" s="70">
        <v>0</v>
      </c>
      <c r="T143" s="71">
        <f t="shared" si="56"/>
        <v>0</v>
      </c>
      <c r="AR143" s="72" t="s">
        <v>216</v>
      </c>
      <c r="AT143" s="72" t="s">
        <v>123</v>
      </c>
      <c r="AU143" s="72" t="s">
        <v>44</v>
      </c>
      <c r="AY143" s="9" t="s">
        <v>89</v>
      </c>
      <c r="BE143" s="73">
        <f t="shared" si="57"/>
        <v>0</v>
      </c>
      <c r="BF143" s="73">
        <f t="shared" si="58"/>
        <v>0</v>
      </c>
      <c r="BG143" s="73">
        <f t="shared" si="59"/>
        <v>0</v>
      </c>
      <c r="BH143" s="73">
        <f t="shared" si="60"/>
        <v>0</v>
      </c>
      <c r="BI143" s="73">
        <f t="shared" si="61"/>
        <v>0</v>
      </c>
      <c r="BJ143" s="9" t="s">
        <v>44</v>
      </c>
      <c r="BK143" s="74">
        <f t="shared" si="62"/>
        <v>0</v>
      </c>
      <c r="BL143" s="9" t="s">
        <v>157</v>
      </c>
      <c r="BM143" s="72" t="s">
        <v>407</v>
      </c>
    </row>
    <row r="144" spans="1:65" s="1" customFormat="1" ht="24" customHeight="1">
      <c r="A144" s="16"/>
      <c r="B144" s="135"/>
      <c r="C144" s="64">
        <v>83</v>
      </c>
      <c r="D144" s="64" t="s">
        <v>91</v>
      </c>
      <c r="E144" s="65" t="s">
        <v>408</v>
      </c>
      <c r="F144" s="66" t="s">
        <v>708</v>
      </c>
      <c r="G144" s="67" t="s">
        <v>224</v>
      </c>
      <c r="H144" s="68">
        <v>7</v>
      </c>
      <c r="I144" s="68"/>
      <c r="J144" s="68"/>
      <c r="K144" s="136" t="s">
        <v>95</v>
      </c>
      <c r="L144" s="16"/>
      <c r="M144" s="138" t="s">
        <v>0</v>
      </c>
      <c r="N144" s="69" t="s">
        <v>14</v>
      </c>
      <c r="O144" s="70">
        <v>0.115</v>
      </c>
      <c r="P144" s="70">
        <f t="shared" si="54"/>
        <v>0.80500000000000005</v>
      </c>
      <c r="Q144" s="70">
        <v>0</v>
      </c>
      <c r="R144" s="70">
        <f t="shared" si="55"/>
        <v>0</v>
      </c>
      <c r="S144" s="70">
        <v>1E-3</v>
      </c>
      <c r="T144" s="71">
        <f t="shared" si="56"/>
        <v>7.0000000000000001E-3</v>
      </c>
      <c r="AR144" s="72" t="s">
        <v>157</v>
      </c>
      <c r="AT144" s="72" t="s">
        <v>91</v>
      </c>
      <c r="AU144" s="72" t="s">
        <v>44</v>
      </c>
      <c r="AY144" s="9" t="s">
        <v>89</v>
      </c>
      <c r="BE144" s="73">
        <f t="shared" si="57"/>
        <v>0</v>
      </c>
      <c r="BF144" s="73">
        <f t="shared" si="58"/>
        <v>0</v>
      </c>
      <c r="BG144" s="73">
        <f t="shared" si="59"/>
        <v>0</v>
      </c>
      <c r="BH144" s="73">
        <f t="shared" si="60"/>
        <v>0</v>
      </c>
      <c r="BI144" s="73">
        <f t="shared" si="61"/>
        <v>0</v>
      </c>
      <c r="BJ144" s="9" t="s">
        <v>44</v>
      </c>
      <c r="BK144" s="74">
        <f t="shared" si="62"/>
        <v>0</v>
      </c>
      <c r="BL144" s="9" t="s">
        <v>157</v>
      </c>
      <c r="BM144" s="72" t="s">
        <v>409</v>
      </c>
    </row>
    <row r="145" spans="1:65" s="1" customFormat="1" ht="24" customHeight="1">
      <c r="A145" s="16"/>
      <c r="B145" s="135"/>
      <c r="C145" s="64">
        <v>84</v>
      </c>
      <c r="D145" s="64" t="s">
        <v>91</v>
      </c>
      <c r="E145" s="65" t="s">
        <v>410</v>
      </c>
      <c r="F145" s="66" t="s">
        <v>411</v>
      </c>
      <c r="G145" s="67" t="s">
        <v>224</v>
      </c>
      <c r="H145" s="68">
        <v>6</v>
      </c>
      <c r="I145" s="68"/>
      <c r="J145" s="68"/>
      <c r="K145" s="136" t="s">
        <v>95</v>
      </c>
      <c r="L145" s="16"/>
      <c r="M145" s="138" t="s">
        <v>0</v>
      </c>
      <c r="N145" s="69" t="s">
        <v>14</v>
      </c>
      <c r="O145" s="70">
        <v>4.9091199999999997</v>
      </c>
      <c r="P145" s="70">
        <f t="shared" si="54"/>
        <v>29.454719999999998</v>
      </c>
      <c r="Q145" s="70">
        <v>6.9999999999999994E-5</v>
      </c>
      <c r="R145" s="70">
        <f t="shared" si="55"/>
        <v>4.1999999999999996E-4</v>
      </c>
      <c r="S145" s="70">
        <v>0</v>
      </c>
      <c r="T145" s="71">
        <f t="shared" si="56"/>
        <v>0</v>
      </c>
      <c r="AR145" s="72" t="s">
        <v>157</v>
      </c>
      <c r="AT145" s="72" t="s">
        <v>91</v>
      </c>
      <c r="AU145" s="72" t="s">
        <v>44</v>
      </c>
      <c r="AY145" s="9" t="s">
        <v>89</v>
      </c>
      <c r="BE145" s="73">
        <f t="shared" si="57"/>
        <v>0</v>
      </c>
      <c r="BF145" s="73">
        <f t="shared" si="58"/>
        <v>0</v>
      </c>
      <c r="BG145" s="73">
        <f t="shared" si="59"/>
        <v>0</v>
      </c>
      <c r="BH145" s="73">
        <f t="shared" si="60"/>
        <v>0</v>
      </c>
      <c r="BI145" s="73">
        <f t="shared" si="61"/>
        <v>0</v>
      </c>
      <c r="BJ145" s="9" t="s">
        <v>44</v>
      </c>
      <c r="BK145" s="74">
        <f t="shared" si="62"/>
        <v>0</v>
      </c>
      <c r="BL145" s="9" t="s">
        <v>157</v>
      </c>
      <c r="BM145" s="72" t="s">
        <v>412</v>
      </c>
    </row>
    <row r="146" spans="1:65" s="1" customFormat="1" ht="24" customHeight="1">
      <c r="A146" s="16"/>
      <c r="B146" s="135"/>
      <c r="C146" s="75">
        <v>85</v>
      </c>
      <c r="D146" s="75" t="s">
        <v>123</v>
      </c>
      <c r="E146" s="76" t="s">
        <v>413</v>
      </c>
      <c r="F146" s="77" t="s">
        <v>414</v>
      </c>
      <c r="G146" s="78" t="s">
        <v>224</v>
      </c>
      <c r="H146" s="79">
        <v>6</v>
      </c>
      <c r="I146" s="79"/>
      <c r="J146" s="79"/>
      <c r="K146" s="137" t="s">
        <v>95</v>
      </c>
      <c r="L146" s="141"/>
      <c r="M146" s="139" t="s">
        <v>0</v>
      </c>
      <c r="N146" s="80" t="s">
        <v>14</v>
      </c>
      <c r="O146" s="70">
        <v>0</v>
      </c>
      <c r="P146" s="70">
        <f t="shared" si="54"/>
        <v>0</v>
      </c>
      <c r="Q146" s="70">
        <v>3.5920000000000001E-2</v>
      </c>
      <c r="R146" s="70">
        <f t="shared" si="55"/>
        <v>0.21551999999999999</v>
      </c>
      <c r="S146" s="70">
        <v>0</v>
      </c>
      <c r="T146" s="71">
        <f t="shared" si="56"/>
        <v>0</v>
      </c>
      <c r="AR146" s="72" t="s">
        <v>216</v>
      </c>
      <c r="AT146" s="72" t="s">
        <v>123</v>
      </c>
      <c r="AU146" s="72" t="s">
        <v>44</v>
      </c>
      <c r="AY146" s="9" t="s">
        <v>89</v>
      </c>
      <c r="BE146" s="73">
        <f t="shared" si="57"/>
        <v>0</v>
      </c>
      <c r="BF146" s="73">
        <f t="shared" si="58"/>
        <v>0</v>
      </c>
      <c r="BG146" s="73">
        <f t="shared" si="59"/>
        <v>0</v>
      </c>
      <c r="BH146" s="73">
        <f t="shared" si="60"/>
        <v>0</v>
      </c>
      <c r="BI146" s="73">
        <f t="shared" si="61"/>
        <v>0</v>
      </c>
      <c r="BJ146" s="9" t="s">
        <v>44</v>
      </c>
      <c r="BK146" s="74">
        <f t="shared" si="62"/>
        <v>0</v>
      </c>
      <c r="BL146" s="9" t="s">
        <v>157</v>
      </c>
      <c r="BM146" s="72" t="s">
        <v>415</v>
      </c>
    </row>
    <row r="147" spans="1:65" s="1" customFormat="1" ht="36" customHeight="1">
      <c r="A147" s="16"/>
      <c r="B147" s="135"/>
      <c r="C147" s="75">
        <v>86</v>
      </c>
      <c r="D147" s="75" t="s">
        <v>123</v>
      </c>
      <c r="E147" s="76" t="s">
        <v>416</v>
      </c>
      <c r="F147" s="77" t="s">
        <v>417</v>
      </c>
      <c r="G147" s="78" t="s">
        <v>224</v>
      </c>
      <c r="H147" s="79">
        <v>6</v>
      </c>
      <c r="I147" s="79"/>
      <c r="J147" s="79"/>
      <c r="K147" s="137" t="s">
        <v>95</v>
      </c>
      <c r="L147" s="141"/>
      <c r="M147" s="139" t="s">
        <v>0</v>
      </c>
      <c r="N147" s="80" t="s">
        <v>14</v>
      </c>
      <c r="O147" s="70">
        <v>0</v>
      </c>
      <c r="P147" s="70">
        <f t="shared" si="54"/>
        <v>0</v>
      </c>
      <c r="Q147" s="70">
        <v>5.0000000000000001E-3</v>
      </c>
      <c r="R147" s="70">
        <f t="shared" si="55"/>
        <v>0.03</v>
      </c>
      <c r="S147" s="70">
        <v>0</v>
      </c>
      <c r="T147" s="71">
        <f t="shared" si="56"/>
        <v>0</v>
      </c>
      <c r="AR147" s="72" t="s">
        <v>216</v>
      </c>
      <c r="AT147" s="72" t="s">
        <v>123</v>
      </c>
      <c r="AU147" s="72" t="s">
        <v>44</v>
      </c>
      <c r="AY147" s="9" t="s">
        <v>89</v>
      </c>
      <c r="BE147" s="73">
        <f t="shared" si="57"/>
        <v>0</v>
      </c>
      <c r="BF147" s="73">
        <f t="shared" si="58"/>
        <v>0</v>
      </c>
      <c r="BG147" s="73">
        <f t="shared" si="59"/>
        <v>0</v>
      </c>
      <c r="BH147" s="73">
        <f t="shared" si="60"/>
        <v>0</v>
      </c>
      <c r="BI147" s="73">
        <f t="shared" si="61"/>
        <v>0</v>
      </c>
      <c r="BJ147" s="9" t="s">
        <v>44</v>
      </c>
      <c r="BK147" s="74">
        <f t="shared" si="62"/>
        <v>0</v>
      </c>
      <c r="BL147" s="9" t="s">
        <v>157</v>
      </c>
      <c r="BM147" s="72" t="s">
        <v>418</v>
      </c>
    </row>
    <row r="148" spans="1:65" s="1" customFormat="1" ht="16.5" customHeight="1">
      <c r="A148" s="16"/>
      <c r="B148" s="135"/>
      <c r="C148" s="75">
        <v>87</v>
      </c>
      <c r="D148" s="75" t="s">
        <v>123</v>
      </c>
      <c r="E148" s="76" t="s">
        <v>419</v>
      </c>
      <c r="F148" s="77" t="s">
        <v>420</v>
      </c>
      <c r="G148" s="78" t="s">
        <v>224</v>
      </c>
      <c r="H148" s="79">
        <v>6</v>
      </c>
      <c r="I148" s="79"/>
      <c r="J148" s="79"/>
      <c r="K148" s="137" t="s">
        <v>95</v>
      </c>
      <c r="L148" s="141"/>
      <c r="M148" s="139" t="s">
        <v>0</v>
      </c>
      <c r="N148" s="80" t="s">
        <v>14</v>
      </c>
      <c r="O148" s="70">
        <v>0</v>
      </c>
      <c r="P148" s="70">
        <f t="shared" si="54"/>
        <v>0</v>
      </c>
      <c r="Q148" s="70">
        <v>3.8300000000000001E-3</v>
      </c>
      <c r="R148" s="70">
        <f t="shared" si="55"/>
        <v>2.298E-2</v>
      </c>
      <c r="S148" s="70">
        <v>0</v>
      </c>
      <c r="T148" s="71">
        <f t="shared" si="56"/>
        <v>0</v>
      </c>
      <c r="AR148" s="72" t="s">
        <v>216</v>
      </c>
      <c r="AT148" s="72" t="s">
        <v>123</v>
      </c>
      <c r="AU148" s="72" t="s">
        <v>44</v>
      </c>
      <c r="AY148" s="9" t="s">
        <v>89</v>
      </c>
      <c r="BE148" s="73">
        <f t="shared" si="57"/>
        <v>0</v>
      </c>
      <c r="BF148" s="73">
        <f t="shared" si="58"/>
        <v>0</v>
      </c>
      <c r="BG148" s="73">
        <f t="shared" si="59"/>
        <v>0</v>
      </c>
      <c r="BH148" s="73">
        <f t="shared" si="60"/>
        <v>0</v>
      </c>
      <c r="BI148" s="73">
        <f t="shared" si="61"/>
        <v>0</v>
      </c>
      <c r="BJ148" s="9" t="s">
        <v>44</v>
      </c>
      <c r="BK148" s="74">
        <f t="shared" si="62"/>
        <v>0</v>
      </c>
      <c r="BL148" s="9" t="s">
        <v>157</v>
      </c>
      <c r="BM148" s="72" t="s">
        <v>421</v>
      </c>
    </row>
    <row r="149" spans="1:65" s="1" customFormat="1" ht="16.5" customHeight="1">
      <c r="A149" s="16"/>
      <c r="B149" s="135"/>
      <c r="C149" s="75">
        <v>88</v>
      </c>
      <c r="D149" s="75" t="s">
        <v>123</v>
      </c>
      <c r="E149" s="76" t="s">
        <v>422</v>
      </c>
      <c r="F149" s="77" t="s">
        <v>423</v>
      </c>
      <c r="G149" s="78" t="s">
        <v>224</v>
      </c>
      <c r="H149" s="79">
        <v>6</v>
      </c>
      <c r="I149" s="79"/>
      <c r="J149" s="79"/>
      <c r="K149" s="137" t="s">
        <v>95</v>
      </c>
      <c r="L149" s="141"/>
      <c r="M149" s="139" t="s">
        <v>0</v>
      </c>
      <c r="N149" s="80" t="s">
        <v>14</v>
      </c>
      <c r="O149" s="70">
        <v>0</v>
      </c>
      <c r="P149" s="70">
        <f t="shared" si="54"/>
        <v>0</v>
      </c>
      <c r="Q149" s="70">
        <v>8.8000000000000003E-4</v>
      </c>
      <c r="R149" s="70">
        <f t="shared" si="55"/>
        <v>5.28E-3</v>
      </c>
      <c r="S149" s="70">
        <v>0</v>
      </c>
      <c r="T149" s="71">
        <f t="shared" si="56"/>
        <v>0</v>
      </c>
      <c r="AR149" s="72" t="s">
        <v>216</v>
      </c>
      <c r="AT149" s="72" t="s">
        <v>123</v>
      </c>
      <c r="AU149" s="72" t="s">
        <v>44</v>
      </c>
      <c r="AY149" s="9" t="s">
        <v>89</v>
      </c>
      <c r="BE149" s="73">
        <f t="shared" si="57"/>
        <v>0</v>
      </c>
      <c r="BF149" s="73">
        <f t="shared" si="58"/>
        <v>0</v>
      </c>
      <c r="BG149" s="73">
        <f t="shared" si="59"/>
        <v>0</v>
      </c>
      <c r="BH149" s="73">
        <f t="shared" si="60"/>
        <v>0</v>
      </c>
      <c r="BI149" s="73">
        <f t="shared" si="61"/>
        <v>0</v>
      </c>
      <c r="BJ149" s="9" t="s">
        <v>44</v>
      </c>
      <c r="BK149" s="74">
        <f t="shared" si="62"/>
        <v>0</v>
      </c>
      <c r="BL149" s="9" t="s">
        <v>157</v>
      </c>
      <c r="BM149" s="72" t="s">
        <v>424</v>
      </c>
    </row>
    <row r="150" spans="1:65" s="8" customFormat="1" ht="22.9" customHeight="1">
      <c r="A150" s="57"/>
      <c r="B150" s="57"/>
      <c r="D150" s="54" t="s">
        <v>34</v>
      </c>
      <c r="E150" s="62" t="s">
        <v>426</v>
      </c>
      <c r="F150" s="62" t="s">
        <v>427</v>
      </c>
      <c r="J150" s="63"/>
      <c r="L150" s="57"/>
      <c r="M150" s="57"/>
      <c r="N150" s="57"/>
      <c r="O150" s="57"/>
      <c r="P150" s="58">
        <f>SUM(P151:P154)</f>
        <v>24.290479799999996</v>
      </c>
      <c r="Q150" s="57"/>
      <c r="R150" s="58">
        <f>SUM(R151:R154)</f>
        <v>0.31002410000000002</v>
      </c>
      <c r="S150" s="57"/>
      <c r="T150" s="59">
        <f>SUM(T151:T154)</f>
        <v>0.21279999999999999</v>
      </c>
      <c r="AR150" s="54" t="s">
        <v>44</v>
      </c>
      <c r="AT150" s="60" t="s">
        <v>34</v>
      </c>
      <c r="AU150" s="60" t="s">
        <v>40</v>
      </c>
      <c r="AY150" s="54" t="s">
        <v>89</v>
      </c>
      <c r="BK150" s="61">
        <f>SUM(BK151:BK154)</f>
        <v>0</v>
      </c>
    </row>
    <row r="151" spans="1:65" s="1" customFormat="1" ht="24" customHeight="1">
      <c r="A151" s="16"/>
      <c r="B151" s="135"/>
      <c r="C151" s="64">
        <v>89</v>
      </c>
      <c r="D151" s="64" t="s">
        <v>91</v>
      </c>
      <c r="E151" s="65" t="s">
        <v>428</v>
      </c>
      <c r="F151" s="66" t="s">
        <v>429</v>
      </c>
      <c r="G151" s="67" t="s">
        <v>120</v>
      </c>
      <c r="H151" s="68">
        <v>50.19</v>
      </c>
      <c r="I151" s="68"/>
      <c r="J151" s="68"/>
      <c r="K151" s="136" t="s">
        <v>95</v>
      </c>
      <c r="L151" s="16"/>
      <c r="M151" s="138" t="s">
        <v>0</v>
      </c>
      <c r="N151" s="69" t="s">
        <v>14</v>
      </c>
      <c r="O151" s="70">
        <v>0.34042</v>
      </c>
      <c r="P151" s="70">
        <f>O151*H151</f>
        <v>17.085679799999998</v>
      </c>
      <c r="Q151" s="70">
        <v>1.4300000000000001E-3</v>
      </c>
      <c r="R151" s="70">
        <f>Q151*H151</f>
        <v>7.1771699999999994E-2</v>
      </c>
      <c r="S151" s="70">
        <v>0</v>
      </c>
      <c r="T151" s="71">
        <f>S151*H151</f>
        <v>0</v>
      </c>
      <c r="AR151" s="72" t="s">
        <v>157</v>
      </c>
      <c r="AT151" s="72" t="s">
        <v>91</v>
      </c>
      <c r="AU151" s="72" t="s">
        <v>44</v>
      </c>
      <c r="AY151" s="9" t="s">
        <v>89</v>
      </c>
      <c r="BE151" s="73">
        <f>IF(N151="základná",J151,0)</f>
        <v>0</v>
      </c>
      <c r="BF151" s="73">
        <f>IF(N151="znížená",J151,0)</f>
        <v>0</v>
      </c>
      <c r="BG151" s="73">
        <f>IF(N151="zákl. prenesená",J151,0)</f>
        <v>0</v>
      </c>
      <c r="BH151" s="73">
        <f>IF(N151="zníž. prenesená",J151,0)</f>
        <v>0</v>
      </c>
      <c r="BI151" s="73">
        <f>IF(N151="nulová",J151,0)</f>
        <v>0</v>
      </c>
      <c r="BJ151" s="9" t="s">
        <v>44</v>
      </c>
      <c r="BK151" s="74">
        <f>ROUND(I151*H151,3)</f>
        <v>0</v>
      </c>
      <c r="BL151" s="9" t="s">
        <v>157</v>
      </c>
      <c r="BM151" s="72" t="s">
        <v>430</v>
      </c>
    </row>
    <row r="152" spans="1:65" s="1" customFormat="1" ht="16.5" customHeight="1">
      <c r="A152" s="16"/>
      <c r="B152" s="135"/>
      <c r="C152" s="75">
        <v>90</v>
      </c>
      <c r="D152" s="75" t="s">
        <v>123</v>
      </c>
      <c r="E152" s="76" t="s">
        <v>431</v>
      </c>
      <c r="F152" s="77" t="s">
        <v>709</v>
      </c>
      <c r="G152" s="78" t="s">
        <v>120</v>
      </c>
      <c r="H152" s="79">
        <v>50.692</v>
      </c>
      <c r="I152" s="79"/>
      <c r="J152" s="79"/>
      <c r="K152" s="137" t="s">
        <v>95</v>
      </c>
      <c r="L152" s="141"/>
      <c r="M152" s="139" t="s">
        <v>0</v>
      </c>
      <c r="N152" s="80" t="s">
        <v>14</v>
      </c>
      <c r="O152" s="70">
        <v>0</v>
      </c>
      <c r="P152" s="70">
        <f>O152*H152</f>
        <v>0</v>
      </c>
      <c r="Q152" s="70">
        <v>4.7000000000000002E-3</v>
      </c>
      <c r="R152" s="70">
        <f>Q152*H152</f>
        <v>0.2382524</v>
      </c>
      <c r="S152" s="70">
        <v>0</v>
      </c>
      <c r="T152" s="71">
        <f>S152*H152</f>
        <v>0</v>
      </c>
      <c r="AR152" s="72" t="s">
        <v>216</v>
      </c>
      <c r="AT152" s="72" t="s">
        <v>123</v>
      </c>
      <c r="AU152" s="72" t="s">
        <v>44</v>
      </c>
      <c r="AY152" s="9" t="s">
        <v>89</v>
      </c>
      <c r="BE152" s="73">
        <f>IF(N152="základná",J152,0)</f>
        <v>0</v>
      </c>
      <c r="BF152" s="73">
        <f>IF(N152="znížená",J152,0)</f>
        <v>0</v>
      </c>
      <c r="BG152" s="73">
        <f>IF(N152="zákl. prenesená",J152,0)</f>
        <v>0</v>
      </c>
      <c r="BH152" s="73">
        <f>IF(N152="zníž. prenesená",J152,0)</f>
        <v>0</v>
      </c>
      <c r="BI152" s="73">
        <f>IF(N152="nulová",J152,0)</f>
        <v>0</v>
      </c>
      <c r="BJ152" s="9" t="s">
        <v>44</v>
      </c>
      <c r="BK152" s="74">
        <f>ROUND(I152*H152,3)</f>
        <v>0</v>
      </c>
      <c r="BL152" s="9" t="s">
        <v>157</v>
      </c>
      <c r="BM152" s="72" t="s">
        <v>432</v>
      </c>
    </row>
    <row r="153" spans="1:65" s="1" customFormat="1" ht="24" customHeight="1">
      <c r="A153" s="16"/>
      <c r="B153" s="135"/>
      <c r="C153" s="64">
        <v>91</v>
      </c>
      <c r="D153" s="64" t="s">
        <v>91</v>
      </c>
      <c r="E153" s="65" t="s">
        <v>433</v>
      </c>
      <c r="F153" s="66" t="s">
        <v>710</v>
      </c>
      <c r="G153" s="67" t="s">
        <v>120</v>
      </c>
      <c r="H153" s="68">
        <v>30.4</v>
      </c>
      <c r="I153" s="68"/>
      <c r="J153" s="68"/>
      <c r="K153" s="136" t="s">
        <v>95</v>
      </c>
      <c r="L153" s="16"/>
      <c r="M153" s="138" t="s">
        <v>0</v>
      </c>
      <c r="N153" s="69" t="s">
        <v>14</v>
      </c>
      <c r="O153" s="70">
        <v>0.23699999999999999</v>
      </c>
      <c r="P153" s="70">
        <f>O153*H153</f>
        <v>7.2047999999999996</v>
      </c>
      <c r="Q153" s="70">
        <v>0</v>
      </c>
      <c r="R153" s="70">
        <f>Q153*H153</f>
        <v>0</v>
      </c>
      <c r="S153" s="70">
        <v>7.0000000000000001E-3</v>
      </c>
      <c r="T153" s="71">
        <f>S153*H153</f>
        <v>0.21279999999999999</v>
      </c>
      <c r="AR153" s="72" t="s">
        <v>157</v>
      </c>
      <c r="AT153" s="72" t="s">
        <v>91</v>
      </c>
      <c r="AU153" s="72" t="s">
        <v>44</v>
      </c>
      <c r="AY153" s="9" t="s">
        <v>89</v>
      </c>
      <c r="BE153" s="73">
        <f>IF(N153="základná",J153,0)</f>
        <v>0</v>
      </c>
      <c r="BF153" s="73">
        <f>IF(N153="znížená",J153,0)</f>
        <v>0</v>
      </c>
      <c r="BG153" s="73">
        <f>IF(N153="zákl. prenesená",J153,0)</f>
        <v>0</v>
      </c>
      <c r="BH153" s="73">
        <f>IF(N153="zníž. prenesená",J153,0)</f>
        <v>0</v>
      </c>
      <c r="BI153" s="73">
        <f>IF(N153="nulová",J153,0)</f>
        <v>0</v>
      </c>
      <c r="BJ153" s="9" t="s">
        <v>44</v>
      </c>
      <c r="BK153" s="74">
        <f>ROUND(I153*H153,3)</f>
        <v>0</v>
      </c>
      <c r="BL153" s="9" t="s">
        <v>157</v>
      </c>
      <c r="BM153" s="72" t="s">
        <v>434</v>
      </c>
    </row>
    <row r="154" spans="1:65" s="1" customFormat="1" ht="24" customHeight="1">
      <c r="A154" s="16"/>
      <c r="B154" s="135"/>
      <c r="C154" s="64">
        <v>92</v>
      </c>
      <c r="D154" s="64" t="s">
        <v>91</v>
      </c>
      <c r="E154" s="65" t="s">
        <v>435</v>
      </c>
      <c r="F154" s="66" t="s">
        <v>436</v>
      </c>
      <c r="G154" s="67" t="s">
        <v>312</v>
      </c>
      <c r="H154" s="68">
        <v>11.584</v>
      </c>
      <c r="I154" s="68"/>
      <c r="J154" s="68"/>
      <c r="K154" s="136" t="s">
        <v>95</v>
      </c>
      <c r="L154" s="16"/>
      <c r="M154" s="138" t="s">
        <v>0</v>
      </c>
      <c r="N154" s="69" t="s">
        <v>14</v>
      </c>
      <c r="O154" s="70">
        <v>0</v>
      </c>
      <c r="P154" s="70">
        <f>O154*H154</f>
        <v>0</v>
      </c>
      <c r="Q154" s="70">
        <v>0</v>
      </c>
      <c r="R154" s="70">
        <f>Q154*H154</f>
        <v>0</v>
      </c>
      <c r="S154" s="70">
        <v>0</v>
      </c>
      <c r="T154" s="71">
        <f>S154*H154</f>
        <v>0</v>
      </c>
      <c r="AR154" s="72" t="s">
        <v>157</v>
      </c>
      <c r="AT154" s="72" t="s">
        <v>91</v>
      </c>
      <c r="AU154" s="72" t="s">
        <v>44</v>
      </c>
      <c r="AY154" s="9" t="s">
        <v>89</v>
      </c>
      <c r="BE154" s="73">
        <f>IF(N154="základná",J154,0)</f>
        <v>0</v>
      </c>
      <c r="BF154" s="73">
        <f>IF(N154="znížená",J154,0)</f>
        <v>0</v>
      </c>
      <c r="BG154" s="73">
        <f>IF(N154="zákl. prenesená",J154,0)</f>
        <v>0</v>
      </c>
      <c r="BH154" s="73">
        <f>IF(N154="zníž. prenesená",J154,0)</f>
        <v>0</v>
      </c>
      <c r="BI154" s="73">
        <f>IF(N154="nulová",J154,0)</f>
        <v>0</v>
      </c>
      <c r="BJ154" s="9" t="s">
        <v>44</v>
      </c>
      <c r="BK154" s="74">
        <f>ROUND(I154*H154,3)</f>
        <v>0</v>
      </c>
      <c r="BL154" s="9" t="s">
        <v>157</v>
      </c>
      <c r="BM154" s="72" t="s">
        <v>437</v>
      </c>
    </row>
    <row r="155" spans="1:65" s="8" customFormat="1" ht="22.9" customHeight="1">
      <c r="A155" s="57"/>
      <c r="B155" s="57"/>
      <c r="D155" s="54" t="s">
        <v>34</v>
      </c>
      <c r="E155" s="62" t="s">
        <v>438</v>
      </c>
      <c r="F155" s="62" t="s">
        <v>439</v>
      </c>
      <c r="J155" s="63"/>
      <c r="L155" s="57"/>
      <c r="M155" s="57"/>
      <c r="N155" s="57"/>
      <c r="O155" s="57"/>
      <c r="P155" s="58">
        <f>SUM(P156:P160)</f>
        <v>47.051516999999997</v>
      </c>
      <c r="Q155" s="57"/>
      <c r="R155" s="58">
        <f>SUM(R156:R160)</f>
        <v>1.1728858</v>
      </c>
      <c r="S155" s="57"/>
      <c r="T155" s="59">
        <f>SUM(T156:T160)</f>
        <v>0</v>
      </c>
      <c r="AR155" s="54" t="s">
        <v>44</v>
      </c>
      <c r="AT155" s="60" t="s">
        <v>34</v>
      </c>
      <c r="AU155" s="60" t="s">
        <v>40</v>
      </c>
      <c r="AY155" s="54" t="s">
        <v>89</v>
      </c>
      <c r="BK155" s="61">
        <f>SUM(BK156:BK160)</f>
        <v>0</v>
      </c>
    </row>
    <row r="156" spans="1:65" s="1" customFormat="1" ht="16.5" customHeight="1">
      <c r="A156" s="16"/>
      <c r="B156" s="135"/>
      <c r="C156" s="64">
        <v>93</v>
      </c>
      <c r="D156" s="64" t="s">
        <v>91</v>
      </c>
      <c r="E156" s="65" t="s">
        <v>440</v>
      </c>
      <c r="F156" s="66" t="s">
        <v>441</v>
      </c>
      <c r="G156" s="67" t="s">
        <v>219</v>
      </c>
      <c r="H156" s="68">
        <v>33.6</v>
      </c>
      <c r="I156" s="68"/>
      <c r="J156" s="68"/>
      <c r="K156" s="136" t="s">
        <v>95</v>
      </c>
      <c r="L156" s="16"/>
      <c r="M156" s="138" t="s">
        <v>0</v>
      </c>
      <c r="N156" s="69" t="s">
        <v>14</v>
      </c>
      <c r="O156" s="70">
        <v>8.0439999999999998E-2</v>
      </c>
      <c r="P156" s="70">
        <f>O156*H156</f>
        <v>2.7027839999999999</v>
      </c>
      <c r="Q156" s="70">
        <v>0</v>
      </c>
      <c r="R156" s="70">
        <f>Q156*H156</f>
        <v>0</v>
      </c>
      <c r="S156" s="70">
        <v>0</v>
      </c>
      <c r="T156" s="71">
        <f>S156*H156</f>
        <v>0</v>
      </c>
      <c r="AR156" s="72" t="s">
        <v>157</v>
      </c>
      <c r="AT156" s="72" t="s">
        <v>91</v>
      </c>
      <c r="AU156" s="72" t="s">
        <v>44</v>
      </c>
      <c r="AY156" s="9" t="s">
        <v>89</v>
      </c>
      <c r="BE156" s="73">
        <f>IF(N156="základná",J156,0)</f>
        <v>0</v>
      </c>
      <c r="BF156" s="73">
        <f>IF(N156="znížená",J156,0)</f>
        <v>0</v>
      </c>
      <c r="BG156" s="73">
        <f>IF(N156="zákl. prenesená",J156,0)</f>
        <v>0</v>
      </c>
      <c r="BH156" s="73">
        <f>IF(N156="zníž. prenesená",J156,0)</f>
        <v>0</v>
      </c>
      <c r="BI156" s="73">
        <f>IF(N156="nulová",J156,0)</f>
        <v>0</v>
      </c>
      <c r="BJ156" s="9" t="s">
        <v>44</v>
      </c>
      <c r="BK156" s="74">
        <f>ROUND(I156*H156,3)</f>
        <v>0</v>
      </c>
      <c r="BL156" s="9" t="s">
        <v>157</v>
      </c>
      <c r="BM156" s="72" t="s">
        <v>442</v>
      </c>
    </row>
    <row r="157" spans="1:65" s="1" customFormat="1" ht="16.5" customHeight="1">
      <c r="A157" s="16"/>
      <c r="B157" s="135"/>
      <c r="C157" s="75">
        <v>94</v>
      </c>
      <c r="D157" s="75" t="s">
        <v>123</v>
      </c>
      <c r="E157" s="76" t="s">
        <v>443</v>
      </c>
      <c r="F157" s="77" t="s">
        <v>444</v>
      </c>
      <c r="G157" s="78" t="s">
        <v>219</v>
      </c>
      <c r="H157" s="79">
        <v>33.936</v>
      </c>
      <c r="I157" s="79"/>
      <c r="J157" s="79"/>
      <c r="K157" s="137" t="s">
        <v>95</v>
      </c>
      <c r="L157" s="141"/>
      <c r="M157" s="139" t="s">
        <v>0</v>
      </c>
      <c r="N157" s="80" t="s">
        <v>14</v>
      </c>
      <c r="O157" s="70">
        <v>0</v>
      </c>
      <c r="P157" s="70">
        <f>O157*H157</f>
        <v>0</v>
      </c>
      <c r="Q157" s="70">
        <v>6.4999999999999997E-4</v>
      </c>
      <c r="R157" s="70">
        <f>Q157*H157</f>
        <v>2.2058399999999999E-2</v>
      </c>
      <c r="S157" s="70">
        <v>0</v>
      </c>
      <c r="T157" s="71">
        <f>S157*H157</f>
        <v>0</v>
      </c>
      <c r="AR157" s="72" t="s">
        <v>216</v>
      </c>
      <c r="AT157" s="72" t="s">
        <v>123</v>
      </c>
      <c r="AU157" s="72" t="s">
        <v>44</v>
      </c>
      <c r="AY157" s="9" t="s">
        <v>89</v>
      </c>
      <c r="BE157" s="73">
        <f>IF(N157="základná",J157,0)</f>
        <v>0</v>
      </c>
      <c r="BF157" s="73">
        <f>IF(N157="znížená",J157,0)</f>
        <v>0</v>
      </c>
      <c r="BG157" s="73">
        <f>IF(N157="zákl. prenesená",J157,0)</f>
        <v>0</v>
      </c>
      <c r="BH157" s="73">
        <f>IF(N157="zníž. prenesená",J157,0)</f>
        <v>0</v>
      </c>
      <c r="BI157" s="73">
        <f>IF(N157="nulová",J157,0)</f>
        <v>0</v>
      </c>
      <c r="BJ157" s="9" t="s">
        <v>44</v>
      </c>
      <c r="BK157" s="74">
        <f>ROUND(I157*H157,3)</f>
        <v>0</v>
      </c>
      <c r="BL157" s="9" t="s">
        <v>157</v>
      </c>
      <c r="BM157" s="72" t="s">
        <v>445</v>
      </c>
    </row>
    <row r="158" spans="1:65" s="1" customFormat="1" ht="36" customHeight="1">
      <c r="A158" s="16"/>
      <c r="B158" s="135"/>
      <c r="C158" s="64">
        <v>95</v>
      </c>
      <c r="D158" s="64" t="s">
        <v>91</v>
      </c>
      <c r="E158" s="65" t="s">
        <v>446</v>
      </c>
      <c r="F158" s="66" t="s">
        <v>447</v>
      </c>
      <c r="G158" s="67" t="s">
        <v>120</v>
      </c>
      <c r="H158" s="68">
        <v>48.62</v>
      </c>
      <c r="I158" s="68"/>
      <c r="J158" s="68"/>
      <c r="K158" s="136" t="s">
        <v>95</v>
      </c>
      <c r="L158" s="16"/>
      <c r="M158" s="138" t="s">
        <v>0</v>
      </c>
      <c r="N158" s="69" t="s">
        <v>14</v>
      </c>
      <c r="O158" s="70">
        <v>0.91215000000000002</v>
      </c>
      <c r="P158" s="70">
        <f>O158*H158</f>
        <v>44.348732999999996</v>
      </c>
      <c r="Q158" s="70">
        <v>3.2699999999999999E-3</v>
      </c>
      <c r="R158" s="70">
        <f>Q158*H158</f>
        <v>0.15898739999999997</v>
      </c>
      <c r="S158" s="70">
        <v>0</v>
      </c>
      <c r="T158" s="71">
        <f>S158*H158</f>
        <v>0</v>
      </c>
      <c r="AR158" s="72" t="s">
        <v>157</v>
      </c>
      <c r="AT158" s="72" t="s">
        <v>91</v>
      </c>
      <c r="AU158" s="72" t="s">
        <v>44</v>
      </c>
      <c r="AY158" s="9" t="s">
        <v>89</v>
      </c>
      <c r="BE158" s="73">
        <f>IF(N158="základná",J158,0)</f>
        <v>0</v>
      </c>
      <c r="BF158" s="73">
        <f>IF(N158="znížená",J158,0)</f>
        <v>0</v>
      </c>
      <c r="BG158" s="73">
        <f>IF(N158="zákl. prenesená",J158,0)</f>
        <v>0</v>
      </c>
      <c r="BH158" s="73">
        <f>IF(N158="zníž. prenesená",J158,0)</f>
        <v>0</v>
      </c>
      <c r="BI158" s="73">
        <f>IF(N158="nulová",J158,0)</f>
        <v>0</v>
      </c>
      <c r="BJ158" s="9" t="s">
        <v>44</v>
      </c>
      <c r="BK158" s="74">
        <f>ROUND(I158*H158,3)</f>
        <v>0</v>
      </c>
      <c r="BL158" s="9" t="s">
        <v>157</v>
      </c>
      <c r="BM158" s="72" t="s">
        <v>448</v>
      </c>
    </row>
    <row r="159" spans="1:65" s="1" customFormat="1" ht="16.5" customHeight="1">
      <c r="A159" s="16"/>
      <c r="B159" s="135"/>
      <c r="C159" s="75">
        <v>96</v>
      </c>
      <c r="D159" s="75" t="s">
        <v>123</v>
      </c>
      <c r="E159" s="76" t="s">
        <v>449</v>
      </c>
      <c r="F159" s="77" t="s">
        <v>450</v>
      </c>
      <c r="G159" s="78" t="s">
        <v>120</v>
      </c>
      <c r="H159" s="79">
        <v>49.591999999999999</v>
      </c>
      <c r="I159" s="79"/>
      <c r="J159" s="79"/>
      <c r="K159" s="137" t="s">
        <v>95</v>
      </c>
      <c r="L159" s="141"/>
      <c r="M159" s="139" t="s">
        <v>0</v>
      </c>
      <c r="N159" s="80" t="s">
        <v>14</v>
      </c>
      <c r="O159" s="70">
        <v>0</v>
      </c>
      <c r="P159" s="70">
        <f>O159*H159</f>
        <v>0</v>
      </c>
      <c r="Q159" s="70">
        <v>0.02</v>
      </c>
      <c r="R159" s="70">
        <f>Q159*H159</f>
        <v>0.99183999999999994</v>
      </c>
      <c r="S159" s="70">
        <v>0</v>
      </c>
      <c r="T159" s="71">
        <f>S159*H159</f>
        <v>0</v>
      </c>
      <c r="AR159" s="72" t="s">
        <v>216</v>
      </c>
      <c r="AT159" s="72" t="s">
        <v>123</v>
      </c>
      <c r="AU159" s="72" t="s">
        <v>44</v>
      </c>
      <c r="AY159" s="9" t="s">
        <v>89</v>
      </c>
      <c r="BE159" s="73">
        <f>IF(N159="základná",J159,0)</f>
        <v>0</v>
      </c>
      <c r="BF159" s="73">
        <f>IF(N159="znížená",J159,0)</f>
        <v>0</v>
      </c>
      <c r="BG159" s="73">
        <f>IF(N159="zákl. prenesená",J159,0)</f>
        <v>0</v>
      </c>
      <c r="BH159" s="73">
        <f>IF(N159="zníž. prenesená",J159,0)</f>
        <v>0</v>
      </c>
      <c r="BI159" s="73">
        <f>IF(N159="nulová",J159,0)</f>
        <v>0</v>
      </c>
      <c r="BJ159" s="9" t="s">
        <v>44</v>
      </c>
      <c r="BK159" s="74">
        <f>ROUND(I159*H159,3)</f>
        <v>0</v>
      </c>
      <c r="BL159" s="9" t="s">
        <v>157</v>
      </c>
      <c r="BM159" s="72" t="s">
        <v>451</v>
      </c>
    </row>
    <row r="160" spans="1:65" s="1" customFormat="1" ht="24" customHeight="1">
      <c r="A160" s="16"/>
      <c r="B160" s="135"/>
      <c r="C160" s="64">
        <v>97</v>
      </c>
      <c r="D160" s="64" t="s">
        <v>91</v>
      </c>
      <c r="E160" s="65" t="s">
        <v>452</v>
      </c>
      <c r="F160" s="66" t="s">
        <v>453</v>
      </c>
      <c r="G160" s="67" t="s">
        <v>312</v>
      </c>
      <c r="H160" s="68">
        <v>21.882999999999999</v>
      </c>
      <c r="I160" s="68"/>
      <c r="J160" s="68"/>
      <c r="K160" s="136" t="s">
        <v>95</v>
      </c>
      <c r="L160" s="16"/>
      <c r="M160" s="138" t="s">
        <v>0</v>
      </c>
      <c r="N160" s="69" t="s">
        <v>14</v>
      </c>
      <c r="O160" s="70">
        <v>0</v>
      </c>
      <c r="P160" s="70">
        <f>O160*H160</f>
        <v>0</v>
      </c>
      <c r="Q160" s="70">
        <v>0</v>
      </c>
      <c r="R160" s="70">
        <f>Q160*H160</f>
        <v>0</v>
      </c>
      <c r="S160" s="70">
        <v>0</v>
      </c>
      <c r="T160" s="71">
        <f>S160*H160</f>
        <v>0</v>
      </c>
      <c r="AR160" s="72" t="s">
        <v>157</v>
      </c>
      <c r="AT160" s="72" t="s">
        <v>91</v>
      </c>
      <c r="AU160" s="72" t="s">
        <v>44</v>
      </c>
      <c r="AY160" s="9" t="s">
        <v>89</v>
      </c>
      <c r="BE160" s="73">
        <f>IF(N160="základná",J160,0)</f>
        <v>0</v>
      </c>
      <c r="BF160" s="73">
        <f>IF(N160="znížená",J160,0)</f>
        <v>0</v>
      </c>
      <c r="BG160" s="73">
        <f>IF(N160="zákl. prenesená",J160,0)</f>
        <v>0</v>
      </c>
      <c r="BH160" s="73">
        <f>IF(N160="zníž. prenesená",J160,0)</f>
        <v>0</v>
      </c>
      <c r="BI160" s="73">
        <f>IF(N160="nulová",J160,0)</f>
        <v>0</v>
      </c>
      <c r="BJ160" s="9" t="s">
        <v>44</v>
      </c>
      <c r="BK160" s="74">
        <f>ROUND(I160*H160,3)</f>
        <v>0</v>
      </c>
      <c r="BL160" s="9" t="s">
        <v>157</v>
      </c>
      <c r="BM160" s="72" t="s">
        <v>454</v>
      </c>
    </row>
    <row r="161" spans="1:65" s="8" customFormat="1" ht="22.9" customHeight="1">
      <c r="A161" s="57"/>
      <c r="B161" s="57"/>
      <c r="D161" s="54" t="s">
        <v>34</v>
      </c>
      <c r="E161" s="62" t="s">
        <v>455</v>
      </c>
      <c r="F161" s="62" t="s">
        <v>456</v>
      </c>
      <c r="J161" s="63"/>
      <c r="L161" s="57"/>
      <c r="M161" s="57"/>
      <c r="N161" s="57"/>
      <c r="O161" s="57"/>
      <c r="P161" s="58">
        <f>SUM(P162:P165)</f>
        <v>33.056027149999998</v>
      </c>
      <c r="Q161" s="57"/>
      <c r="R161" s="58">
        <f>SUM(R162:R165)</f>
        <v>4.9320350000000006E-2</v>
      </c>
      <c r="S161" s="57"/>
      <c r="T161" s="59">
        <f>SUM(T162:T165)</f>
        <v>0</v>
      </c>
      <c r="AR161" s="54" t="s">
        <v>44</v>
      </c>
      <c r="AT161" s="60" t="s">
        <v>34</v>
      </c>
      <c r="AU161" s="60" t="s">
        <v>40</v>
      </c>
      <c r="AY161" s="54" t="s">
        <v>89</v>
      </c>
      <c r="BK161" s="61">
        <f>SUM(BK162:BK165)</f>
        <v>0</v>
      </c>
    </row>
    <row r="162" spans="1:65" s="1" customFormat="1" ht="24" customHeight="1">
      <c r="A162" s="16"/>
      <c r="B162" s="135"/>
      <c r="C162" s="64">
        <v>98</v>
      </c>
      <c r="D162" s="64" t="s">
        <v>91</v>
      </c>
      <c r="E162" s="65" t="s">
        <v>457</v>
      </c>
      <c r="F162" s="66" t="s">
        <v>711</v>
      </c>
      <c r="G162" s="67" t="s">
        <v>120</v>
      </c>
      <c r="H162" s="68">
        <v>15.914999999999999</v>
      </c>
      <c r="I162" s="68"/>
      <c r="J162" s="68"/>
      <c r="K162" s="136" t="s">
        <v>95</v>
      </c>
      <c r="L162" s="16"/>
      <c r="M162" s="138" t="s">
        <v>0</v>
      </c>
      <c r="N162" s="69" t="s">
        <v>14</v>
      </c>
      <c r="O162" s="70">
        <v>0.15558</v>
      </c>
      <c r="P162" s="70">
        <f>O162*H162</f>
        <v>2.4760556999999999</v>
      </c>
      <c r="Q162" s="70">
        <v>3.5E-4</v>
      </c>
      <c r="R162" s="70">
        <f>Q162*H162</f>
        <v>5.5702499999999997E-3</v>
      </c>
      <c r="S162" s="70">
        <v>0</v>
      </c>
      <c r="T162" s="71">
        <f>S162*H162</f>
        <v>0</v>
      </c>
      <c r="AR162" s="72" t="s">
        <v>157</v>
      </c>
      <c r="AT162" s="72" t="s">
        <v>91</v>
      </c>
      <c r="AU162" s="72" t="s">
        <v>44</v>
      </c>
      <c r="AY162" s="9" t="s">
        <v>89</v>
      </c>
      <c r="BE162" s="73">
        <f>IF(N162="základná",J162,0)</f>
        <v>0</v>
      </c>
      <c r="BF162" s="73">
        <f>IF(N162="znížená",J162,0)</f>
        <v>0</v>
      </c>
      <c r="BG162" s="73">
        <f>IF(N162="zákl. prenesená",J162,0)</f>
        <v>0</v>
      </c>
      <c r="BH162" s="73">
        <f>IF(N162="zníž. prenesená",J162,0)</f>
        <v>0</v>
      </c>
      <c r="BI162" s="73">
        <f>IF(N162="nulová",J162,0)</f>
        <v>0</v>
      </c>
      <c r="BJ162" s="9" t="s">
        <v>44</v>
      </c>
      <c r="BK162" s="74">
        <f>ROUND(I162*H162,3)</f>
        <v>0</v>
      </c>
      <c r="BL162" s="9" t="s">
        <v>157</v>
      </c>
      <c r="BM162" s="72" t="s">
        <v>458</v>
      </c>
    </row>
    <row r="163" spans="1:65" s="1" customFormat="1" ht="24" customHeight="1">
      <c r="A163" s="16"/>
      <c r="B163" s="135"/>
      <c r="C163" s="64">
        <v>99</v>
      </c>
      <c r="D163" s="64" t="s">
        <v>91</v>
      </c>
      <c r="E163" s="65" t="s">
        <v>459</v>
      </c>
      <c r="F163" s="66" t="s">
        <v>712</v>
      </c>
      <c r="G163" s="67" t="s">
        <v>120</v>
      </c>
      <c r="H163" s="68">
        <v>15.914999999999999</v>
      </c>
      <c r="I163" s="68"/>
      <c r="J163" s="68"/>
      <c r="K163" s="136" t="s">
        <v>95</v>
      </c>
      <c r="L163" s="16"/>
      <c r="M163" s="138" t="s">
        <v>0</v>
      </c>
      <c r="N163" s="69" t="s">
        <v>14</v>
      </c>
      <c r="O163" s="70">
        <v>0.16583000000000001</v>
      </c>
      <c r="P163" s="70">
        <f>O163*H163</f>
        <v>2.6391844500000001</v>
      </c>
      <c r="Q163" s="70">
        <v>4.4000000000000002E-4</v>
      </c>
      <c r="R163" s="70">
        <f>Q163*H163</f>
        <v>7.0025999999999994E-3</v>
      </c>
      <c r="S163" s="70">
        <v>0</v>
      </c>
      <c r="T163" s="71">
        <f>S163*H163</f>
        <v>0</v>
      </c>
      <c r="AR163" s="72" t="s">
        <v>157</v>
      </c>
      <c r="AT163" s="72" t="s">
        <v>91</v>
      </c>
      <c r="AU163" s="72" t="s">
        <v>44</v>
      </c>
      <c r="AY163" s="9" t="s">
        <v>89</v>
      </c>
      <c r="BE163" s="73">
        <f>IF(N163="základná",J163,0)</f>
        <v>0</v>
      </c>
      <c r="BF163" s="73">
        <f>IF(N163="znížená",J163,0)</f>
        <v>0</v>
      </c>
      <c r="BG163" s="73">
        <f>IF(N163="zákl. prenesená",J163,0)</f>
        <v>0</v>
      </c>
      <c r="BH163" s="73">
        <f>IF(N163="zníž. prenesená",J163,0)</f>
        <v>0</v>
      </c>
      <c r="BI163" s="73">
        <f>IF(N163="nulová",J163,0)</f>
        <v>0</v>
      </c>
      <c r="BJ163" s="9" t="s">
        <v>44</v>
      </c>
      <c r="BK163" s="74">
        <f>ROUND(I163*H163,3)</f>
        <v>0</v>
      </c>
      <c r="BL163" s="9" t="s">
        <v>157</v>
      </c>
      <c r="BM163" s="72" t="s">
        <v>460</v>
      </c>
    </row>
    <row r="164" spans="1:65" s="1" customFormat="1" ht="24" customHeight="1">
      <c r="A164" s="16"/>
      <c r="B164" s="135"/>
      <c r="C164" s="64">
        <v>100</v>
      </c>
      <c r="D164" s="64" t="s">
        <v>91</v>
      </c>
      <c r="E164" s="65" t="s">
        <v>461</v>
      </c>
      <c r="F164" s="66" t="s">
        <v>462</v>
      </c>
      <c r="G164" s="67" t="s">
        <v>120</v>
      </c>
      <c r="H164" s="68">
        <v>51.45</v>
      </c>
      <c r="I164" s="68"/>
      <c r="J164" s="68"/>
      <c r="K164" s="136" t="s">
        <v>95</v>
      </c>
      <c r="L164" s="16"/>
      <c r="M164" s="138" t="s">
        <v>0</v>
      </c>
      <c r="N164" s="69" t="s">
        <v>14</v>
      </c>
      <c r="O164" s="70">
        <v>0.20019999999999999</v>
      </c>
      <c r="P164" s="70">
        <f>O164*H164</f>
        <v>10.30029</v>
      </c>
      <c r="Q164" s="70">
        <v>1.1E-4</v>
      </c>
      <c r="R164" s="70">
        <f>Q164*H164</f>
        <v>5.6595000000000005E-3</v>
      </c>
      <c r="S164" s="70">
        <v>0</v>
      </c>
      <c r="T164" s="71">
        <f>S164*H164</f>
        <v>0</v>
      </c>
      <c r="AR164" s="72" t="s">
        <v>157</v>
      </c>
      <c r="AT164" s="72" t="s">
        <v>91</v>
      </c>
      <c r="AU164" s="72" t="s">
        <v>44</v>
      </c>
      <c r="AY164" s="9" t="s">
        <v>89</v>
      </c>
      <c r="BE164" s="73">
        <f>IF(N164="základná",J164,0)</f>
        <v>0</v>
      </c>
      <c r="BF164" s="73">
        <f>IF(N164="znížená",J164,0)</f>
        <v>0</v>
      </c>
      <c r="BG164" s="73">
        <f>IF(N164="zákl. prenesená",J164,0)</f>
        <v>0</v>
      </c>
      <c r="BH164" s="73">
        <f>IF(N164="zníž. prenesená",J164,0)</f>
        <v>0</v>
      </c>
      <c r="BI164" s="73">
        <f>IF(N164="nulová",J164,0)</f>
        <v>0</v>
      </c>
      <c r="BJ164" s="9" t="s">
        <v>44</v>
      </c>
      <c r="BK164" s="74">
        <f>ROUND(I164*H164,3)</f>
        <v>0</v>
      </c>
      <c r="BL164" s="9" t="s">
        <v>157</v>
      </c>
      <c r="BM164" s="72" t="s">
        <v>463</v>
      </c>
    </row>
    <row r="165" spans="1:65" s="1" customFormat="1" ht="24" customHeight="1">
      <c r="A165" s="16"/>
      <c r="B165" s="135"/>
      <c r="C165" s="64">
        <v>101</v>
      </c>
      <c r="D165" s="64" t="s">
        <v>91</v>
      </c>
      <c r="E165" s="65" t="s">
        <v>464</v>
      </c>
      <c r="F165" s="66" t="s">
        <v>465</v>
      </c>
      <c r="G165" s="67" t="s">
        <v>120</v>
      </c>
      <c r="H165" s="68">
        <v>97.15</v>
      </c>
      <c r="I165" s="68"/>
      <c r="J165" s="68"/>
      <c r="K165" s="136" t="s">
        <v>95</v>
      </c>
      <c r="L165" s="16"/>
      <c r="M165" s="138" t="s">
        <v>0</v>
      </c>
      <c r="N165" s="69" t="s">
        <v>14</v>
      </c>
      <c r="O165" s="70">
        <v>0.18157999999999999</v>
      </c>
      <c r="P165" s="70">
        <f>O165*H165</f>
        <v>17.640497</v>
      </c>
      <c r="Q165" s="70">
        <v>3.2000000000000003E-4</v>
      </c>
      <c r="R165" s="70">
        <f>Q165*H165</f>
        <v>3.1088000000000005E-2</v>
      </c>
      <c r="S165" s="70">
        <v>0</v>
      </c>
      <c r="T165" s="71">
        <f>S165*H165</f>
        <v>0</v>
      </c>
      <c r="AR165" s="72" t="s">
        <v>157</v>
      </c>
      <c r="AT165" s="72" t="s">
        <v>91</v>
      </c>
      <c r="AU165" s="72" t="s">
        <v>44</v>
      </c>
      <c r="AY165" s="9" t="s">
        <v>89</v>
      </c>
      <c r="BE165" s="73">
        <f>IF(N165="základná",J165,0)</f>
        <v>0</v>
      </c>
      <c r="BF165" s="73">
        <f>IF(N165="znížená",J165,0)</f>
        <v>0</v>
      </c>
      <c r="BG165" s="73">
        <f>IF(N165="zákl. prenesená",J165,0)</f>
        <v>0</v>
      </c>
      <c r="BH165" s="73">
        <f>IF(N165="zníž. prenesená",J165,0)</f>
        <v>0</v>
      </c>
      <c r="BI165" s="73">
        <f>IF(N165="nulová",J165,0)</f>
        <v>0</v>
      </c>
      <c r="BJ165" s="9" t="s">
        <v>44</v>
      </c>
      <c r="BK165" s="74">
        <f>ROUND(I165*H165,3)</f>
        <v>0</v>
      </c>
      <c r="BL165" s="9" t="s">
        <v>157</v>
      </c>
      <c r="BM165" s="72" t="s">
        <v>466</v>
      </c>
    </row>
    <row r="166" spans="1:65" s="8" customFormat="1" ht="25.9" customHeight="1">
      <c r="A166" s="57"/>
      <c r="B166" s="57"/>
      <c r="D166" s="54" t="s">
        <v>34</v>
      </c>
      <c r="E166" s="55" t="s">
        <v>123</v>
      </c>
      <c r="F166" s="55" t="s">
        <v>467</v>
      </c>
      <c r="J166" s="56"/>
      <c r="L166" s="57"/>
      <c r="M166" s="57"/>
      <c r="N166" s="57"/>
      <c r="O166" s="57"/>
      <c r="P166" s="58">
        <f>SUM(P167:P168)</f>
        <v>10.600000000000001</v>
      </c>
      <c r="Q166" s="57"/>
      <c r="R166" s="58">
        <f>SUM(R167:R168)</f>
        <v>0</v>
      </c>
      <c r="S166" s="57"/>
      <c r="T166" s="59">
        <f>SUM(T167:T168)</f>
        <v>0</v>
      </c>
      <c r="AR166" s="54" t="s">
        <v>101</v>
      </c>
      <c r="AT166" s="60" t="s">
        <v>34</v>
      </c>
      <c r="AU166" s="60" t="s">
        <v>35</v>
      </c>
      <c r="AY166" s="54" t="s">
        <v>89</v>
      </c>
      <c r="BK166" s="61">
        <f>SUM(BK167:BK168)</f>
        <v>0</v>
      </c>
    </row>
    <row r="167" spans="1:65" s="1" customFormat="1" ht="36" customHeight="1">
      <c r="A167" s="16"/>
      <c r="B167" s="135"/>
      <c r="C167" s="64">
        <v>102</v>
      </c>
      <c r="D167" s="64" t="s">
        <v>91</v>
      </c>
      <c r="E167" s="65" t="s">
        <v>468</v>
      </c>
      <c r="F167" s="66" t="s">
        <v>469</v>
      </c>
      <c r="G167" s="67" t="s">
        <v>470</v>
      </c>
      <c r="H167" s="68">
        <v>10</v>
      </c>
      <c r="I167" s="68"/>
      <c r="J167" s="68"/>
      <c r="K167" s="136" t="s">
        <v>95</v>
      </c>
      <c r="L167" s="16"/>
      <c r="M167" s="138" t="s">
        <v>0</v>
      </c>
      <c r="N167" s="69" t="s">
        <v>14</v>
      </c>
      <c r="O167" s="70">
        <v>1.06</v>
      </c>
      <c r="P167" s="70">
        <f>O167*H167</f>
        <v>10.600000000000001</v>
      </c>
      <c r="Q167" s="70">
        <v>0</v>
      </c>
      <c r="R167" s="70">
        <f>Q167*H167</f>
        <v>0</v>
      </c>
      <c r="S167" s="70">
        <v>0</v>
      </c>
      <c r="T167" s="71">
        <f>S167*H167</f>
        <v>0</v>
      </c>
      <c r="AR167" s="72" t="s">
        <v>348</v>
      </c>
      <c r="AT167" s="72" t="s">
        <v>91</v>
      </c>
      <c r="AU167" s="72" t="s">
        <v>40</v>
      </c>
      <c r="AY167" s="9" t="s">
        <v>89</v>
      </c>
      <c r="BE167" s="73">
        <f>IF(N167="základná",J167,0)</f>
        <v>0</v>
      </c>
      <c r="BF167" s="73">
        <f>IF(N167="znížená",J167,0)</f>
        <v>0</v>
      </c>
      <c r="BG167" s="73">
        <f>IF(N167="zákl. prenesená",J167,0)</f>
        <v>0</v>
      </c>
      <c r="BH167" s="73">
        <f>IF(N167="zníž. prenesená",J167,0)</f>
        <v>0</v>
      </c>
      <c r="BI167" s="73">
        <f>IF(N167="nulová",J167,0)</f>
        <v>0</v>
      </c>
      <c r="BJ167" s="9" t="s">
        <v>44</v>
      </c>
      <c r="BK167" s="74">
        <f>ROUND(I167*H167,3)</f>
        <v>0</v>
      </c>
      <c r="BL167" s="9" t="s">
        <v>348</v>
      </c>
      <c r="BM167" s="72" t="s">
        <v>471</v>
      </c>
    </row>
    <row r="168" spans="1:65" s="1" customFormat="1" ht="16.5" customHeight="1">
      <c r="A168" s="16"/>
      <c r="B168" s="135"/>
      <c r="C168" s="64">
        <v>103</v>
      </c>
      <c r="D168" s="64" t="s">
        <v>91</v>
      </c>
      <c r="E168" s="65" t="s">
        <v>472</v>
      </c>
      <c r="F168" s="66" t="s">
        <v>473</v>
      </c>
      <c r="G168" s="67" t="s">
        <v>425</v>
      </c>
      <c r="H168" s="68">
        <v>1</v>
      </c>
      <c r="I168" s="68"/>
      <c r="J168" s="68"/>
      <c r="K168" s="136" t="s">
        <v>0</v>
      </c>
      <c r="L168" s="16"/>
      <c r="M168" s="140" t="s">
        <v>0</v>
      </c>
      <c r="N168" s="81" t="s">
        <v>14</v>
      </c>
      <c r="O168" s="82">
        <v>0</v>
      </c>
      <c r="P168" s="82">
        <f>O168*H168</f>
        <v>0</v>
      </c>
      <c r="Q168" s="82">
        <v>0</v>
      </c>
      <c r="R168" s="82">
        <f>Q168*H168</f>
        <v>0</v>
      </c>
      <c r="S168" s="82">
        <v>0</v>
      </c>
      <c r="T168" s="83">
        <f>S168*H168</f>
        <v>0</v>
      </c>
      <c r="AR168" s="72" t="s">
        <v>348</v>
      </c>
      <c r="AT168" s="72" t="s">
        <v>91</v>
      </c>
      <c r="AU168" s="72" t="s">
        <v>40</v>
      </c>
      <c r="AY168" s="9" t="s">
        <v>89</v>
      </c>
      <c r="BE168" s="73">
        <f>IF(N168="základná",J168,0)</f>
        <v>0</v>
      </c>
      <c r="BF168" s="73">
        <f>IF(N168="znížená",J168,0)</f>
        <v>0</v>
      </c>
      <c r="BG168" s="73">
        <f>IF(N168="zákl. prenesená",J168,0)</f>
        <v>0</v>
      </c>
      <c r="BH168" s="73">
        <f>IF(N168="zníž. prenesená",J168,0)</f>
        <v>0</v>
      </c>
      <c r="BI168" s="73">
        <f>IF(N168="nulová",J168,0)</f>
        <v>0</v>
      </c>
      <c r="BJ168" s="9" t="s">
        <v>44</v>
      </c>
      <c r="BK168" s="74">
        <f>ROUND(I168*H168,3)</f>
        <v>0</v>
      </c>
      <c r="BL168" s="9" t="s">
        <v>348</v>
      </c>
      <c r="BM168" s="72" t="s">
        <v>474</v>
      </c>
    </row>
    <row r="169" spans="1:65" s="1" customFormat="1" ht="6.9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1:65" s="130" customFormat="1"/>
  </sheetData>
  <autoFilter ref="C48:K168" xr:uid="{00000000-0009-0000-0000-000002000000}"/>
  <pageMargins left="0.39370078740157483" right="0.39370078740157483" top="1.1811023622047245" bottom="0.39370078740157483" header="0" footer="0"/>
  <pageSetup paperSize="9" scale="83" fitToHeight="100" orientation="portrait" blackAndWhite="1" r:id="rId1"/>
  <headerFooter>
    <oddFooter>&amp;CStrana &amp;P z &amp;N</oddFooter>
  </headerFooter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M69"/>
  <sheetViews>
    <sheetView showGridLines="0" topLeftCell="A33" workbookViewId="0">
      <selection activeCell="F33" sqref="F33"/>
    </sheetView>
  </sheetViews>
  <sheetFormatPr defaultRowHeight="11.25"/>
  <cols>
    <col min="1" max="1" width="8.33203125" style="130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style="130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12" s="130" customFormat="1"/>
    <row r="2" spans="1:12" s="1" customFormat="1" ht="6.9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" customFormat="1" ht="24.95" customHeight="1">
      <c r="A3" s="16"/>
      <c r="B3" s="16"/>
      <c r="C3" s="10" t="s">
        <v>724</v>
      </c>
      <c r="L3" s="16"/>
    </row>
    <row r="4" spans="1:12" s="1" customFormat="1" ht="6.95" customHeight="1">
      <c r="A4" s="16"/>
      <c r="B4" s="16"/>
      <c r="L4" s="16"/>
    </row>
    <row r="5" spans="1:12" s="1" customFormat="1" ht="24.95" customHeight="1">
      <c r="A5" s="16"/>
      <c r="B5" s="16"/>
      <c r="C5" s="114" t="s">
        <v>688</v>
      </c>
      <c r="F5" s="118" t="s">
        <v>5</v>
      </c>
      <c r="L5" s="16"/>
    </row>
    <row r="6" spans="1:12" ht="24.95" customHeight="1">
      <c r="B6" s="130"/>
      <c r="C6" s="103" t="s">
        <v>683</v>
      </c>
      <c r="D6" s="102"/>
      <c r="E6" s="123"/>
      <c r="F6" s="106" t="s">
        <v>684</v>
      </c>
    </row>
    <row r="7" spans="1:12" s="1" customFormat="1" ht="24.95" customHeight="1">
      <c r="A7" s="16"/>
      <c r="B7" s="16"/>
      <c r="C7" s="103" t="s">
        <v>689</v>
      </c>
      <c r="F7" s="106" t="s">
        <v>679</v>
      </c>
      <c r="L7" s="16"/>
    </row>
    <row r="8" spans="1:12" s="1" customFormat="1" ht="14.1" customHeight="1">
      <c r="A8" s="16"/>
      <c r="B8" s="16"/>
      <c r="C8" s="124" t="s">
        <v>676</v>
      </c>
      <c r="F8" s="29" t="s">
        <v>56</v>
      </c>
      <c r="I8" s="29" t="s">
        <v>677</v>
      </c>
      <c r="J8" s="129">
        <v>43533</v>
      </c>
      <c r="L8" s="16"/>
    </row>
    <row r="9" spans="1:12" s="115" customFormat="1" ht="14.1" customHeight="1">
      <c r="A9" s="133"/>
      <c r="B9" s="133"/>
      <c r="C9" s="92" t="s">
        <v>675</v>
      </c>
      <c r="F9" s="92" t="s">
        <v>674</v>
      </c>
      <c r="I9" s="96" t="s">
        <v>11</v>
      </c>
      <c r="J9" s="125"/>
      <c r="L9" s="133"/>
    </row>
    <row r="10" spans="1:12" s="115" customFormat="1" ht="15.2" customHeight="1">
      <c r="A10" s="133"/>
      <c r="B10" s="133"/>
      <c r="C10" s="96" t="s">
        <v>690</v>
      </c>
      <c r="F10" s="92"/>
      <c r="I10" s="96" t="s">
        <v>12</v>
      </c>
      <c r="J10" s="125"/>
      <c r="L10" s="133"/>
    </row>
    <row r="11" spans="1:12" s="1" customFormat="1" ht="10.35" customHeight="1">
      <c r="A11" s="16"/>
      <c r="B11" s="16"/>
      <c r="L11" s="16"/>
    </row>
    <row r="12" spans="1:12" s="1" customFormat="1" ht="29.25" customHeight="1">
      <c r="A12" s="16"/>
      <c r="B12" s="16"/>
      <c r="C12" s="45" t="s">
        <v>57</v>
      </c>
      <c r="D12" s="44"/>
      <c r="E12" s="44"/>
      <c r="F12" s="44"/>
      <c r="G12" s="44"/>
      <c r="H12" s="44"/>
      <c r="I12" s="44"/>
      <c r="J12" s="46" t="s">
        <v>58</v>
      </c>
      <c r="K12" s="44"/>
      <c r="L12" s="16"/>
    </row>
    <row r="13" spans="1:12" s="1" customFormat="1" ht="10.35" customHeight="1">
      <c r="A13" s="16"/>
      <c r="B13" s="16"/>
      <c r="L13" s="16"/>
    </row>
    <row r="14" spans="1:12" s="5" customFormat="1" ht="24.95" customHeight="1">
      <c r="A14" s="131"/>
      <c r="B14" s="131"/>
      <c r="D14" s="47" t="s">
        <v>59</v>
      </c>
      <c r="E14" s="48"/>
      <c r="F14" s="48"/>
      <c r="G14" s="48"/>
      <c r="H14" s="48"/>
      <c r="I14" s="48"/>
      <c r="J14" s="49"/>
      <c r="L14" s="131"/>
    </row>
    <row r="15" spans="1:12" s="6" customFormat="1" ht="19.899999999999999" customHeight="1">
      <c r="A15" s="132"/>
      <c r="B15" s="132"/>
      <c r="D15" s="120" t="s">
        <v>60</v>
      </c>
      <c r="E15" s="121"/>
      <c r="F15" s="121"/>
      <c r="G15" s="121"/>
      <c r="H15" s="121"/>
      <c r="I15" s="121"/>
      <c r="J15" s="122"/>
      <c r="L15" s="132"/>
    </row>
    <row r="16" spans="1:12" s="6" customFormat="1" ht="19.899999999999999" customHeight="1">
      <c r="A16" s="132"/>
      <c r="B16" s="132"/>
      <c r="D16" s="120" t="s">
        <v>475</v>
      </c>
      <c r="E16" s="121"/>
      <c r="F16" s="121"/>
      <c r="G16" s="121"/>
      <c r="H16" s="121"/>
      <c r="I16" s="121"/>
      <c r="J16" s="122"/>
      <c r="L16" s="132"/>
    </row>
    <row r="17" spans="1:12" s="6" customFormat="1" ht="19.899999999999999" customHeight="1">
      <c r="A17" s="132"/>
      <c r="B17" s="132"/>
      <c r="D17" s="120" t="s">
        <v>476</v>
      </c>
      <c r="E17" s="121"/>
      <c r="F17" s="121"/>
      <c r="G17" s="121"/>
      <c r="H17" s="121"/>
      <c r="I17" s="121"/>
      <c r="J17" s="122"/>
      <c r="L17" s="132"/>
    </row>
    <row r="18" spans="1:12" s="5" customFormat="1" ht="24.95" customHeight="1">
      <c r="A18" s="131"/>
      <c r="B18" s="131"/>
      <c r="D18" s="47" t="s">
        <v>65</v>
      </c>
      <c r="E18" s="48"/>
      <c r="F18" s="48"/>
      <c r="G18" s="48"/>
      <c r="H18" s="48"/>
      <c r="I18" s="48"/>
      <c r="J18" s="49"/>
      <c r="L18" s="131"/>
    </row>
    <row r="19" spans="1:12" s="6" customFormat="1" ht="19.899999999999999" customHeight="1">
      <c r="A19" s="132"/>
      <c r="B19" s="132"/>
      <c r="D19" s="120" t="s">
        <v>477</v>
      </c>
      <c r="E19" s="121"/>
      <c r="F19" s="121"/>
      <c r="G19" s="121"/>
      <c r="H19" s="121"/>
      <c r="I19" s="121"/>
      <c r="J19" s="122"/>
      <c r="L19" s="132"/>
    </row>
    <row r="20" spans="1:12" s="6" customFormat="1" ht="19.899999999999999" customHeight="1">
      <c r="A20" s="132"/>
      <c r="B20" s="132"/>
      <c r="D20" s="120" t="s">
        <v>478</v>
      </c>
      <c r="E20" s="121"/>
      <c r="F20" s="121"/>
      <c r="G20" s="121"/>
      <c r="H20" s="121"/>
      <c r="I20" s="121"/>
      <c r="J20" s="122"/>
      <c r="L20" s="132"/>
    </row>
    <row r="21" spans="1:12" s="1" customFormat="1" ht="21.75" customHeight="1">
      <c r="A21" s="16"/>
      <c r="B21" s="16"/>
      <c r="L21" s="16"/>
    </row>
    <row r="22" spans="1:12" s="1" customFormat="1" ht="6.9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s="130" customFormat="1"/>
    <row r="24" spans="1:12" s="130" customFormat="1"/>
    <row r="25" spans="1:12" s="130" customFormat="1"/>
    <row r="26" spans="1:12" s="1" customFormat="1" ht="6.9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s="1" customFormat="1" ht="24.95" customHeight="1">
      <c r="A27" s="16"/>
      <c r="B27" s="16"/>
      <c r="C27" s="10" t="s">
        <v>723</v>
      </c>
      <c r="L27" s="16"/>
    </row>
    <row r="28" spans="1:12" s="1" customFormat="1" ht="6.95" customHeight="1">
      <c r="A28" s="16"/>
      <c r="B28" s="16"/>
      <c r="L28" s="16"/>
    </row>
    <row r="29" spans="1:12" s="1" customFormat="1" ht="24.95" customHeight="1">
      <c r="A29" s="16"/>
      <c r="B29" s="16"/>
      <c r="C29" s="114" t="s">
        <v>688</v>
      </c>
      <c r="F29" s="118" t="s">
        <v>5</v>
      </c>
      <c r="L29" s="16"/>
    </row>
    <row r="30" spans="1:12" ht="24.95" customHeight="1">
      <c r="B30" s="130"/>
      <c r="C30" s="103" t="s">
        <v>683</v>
      </c>
      <c r="F30" s="102" t="s">
        <v>684</v>
      </c>
    </row>
    <row r="31" spans="1:12" s="1" customFormat="1" ht="24.95" customHeight="1">
      <c r="A31" s="16"/>
      <c r="B31" s="16"/>
      <c r="C31" s="103" t="s">
        <v>689</v>
      </c>
      <c r="F31" s="106" t="s">
        <v>679</v>
      </c>
      <c r="L31" s="16"/>
    </row>
    <row r="32" spans="1:12" s="1" customFormat="1" ht="6.95" customHeight="1">
      <c r="A32" s="16"/>
      <c r="B32" s="16"/>
      <c r="L32" s="16"/>
    </row>
    <row r="33" spans="1:65" s="1" customFormat="1" ht="14.1" customHeight="1">
      <c r="A33" s="16"/>
      <c r="B33" s="16"/>
      <c r="C33" s="29" t="s">
        <v>676</v>
      </c>
      <c r="F33" s="29" t="s">
        <v>727</v>
      </c>
      <c r="H33" s="115"/>
      <c r="I33" s="92" t="s">
        <v>677</v>
      </c>
      <c r="J33" s="119">
        <v>43533</v>
      </c>
      <c r="L33" s="16"/>
    </row>
    <row r="34" spans="1:65" s="1" customFormat="1" ht="6.95" customHeight="1">
      <c r="A34" s="16"/>
      <c r="B34" s="16"/>
      <c r="L34" s="16"/>
    </row>
    <row r="35" spans="1:65" s="1" customFormat="1" ht="15.2" customHeight="1">
      <c r="A35" s="16"/>
      <c r="B35" s="16"/>
      <c r="C35" s="29" t="s">
        <v>675</v>
      </c>
      <c r="D35" s="98"/>
      <c r="E35" s="98"/>
      <c r="F35" s="29" t="s">
        <v>674</v>
      </c>
      <c r="I35" s="12" t="s">
        <v>11</v>
      </c>
      <c r="J35" s="13"/>
      <c r="L35" s="16"/>
    </row>
    <row r="36" spans="1:65" s="1" customFormat="1" ht="15.2" customHeight="1">
      <c r="A36" s="16"/>
      <c r="B36" s="16"/>
      <c r="C36" s="12" t="s">
        <v>10</v>
      </c>
      <c r="F36" s="11"/>
      <c r="I36" s="12" t="s">
        <v>12</v>
      </c>
      <c r="J36" s="13"/>
      <c r="L36" s="16"/>
    </row>
    <row r="37" spans="1:65" s="1" customFormat="1" ht="10.35" customHeight="1">
      <c r="A37" s="16"/>
      <c r="B37" s="16"/>
      <c r="L37" s="16"/>
    </row>
    <row r="38" spans="1:65" s="7" customFormat="1" ht="29.25" customHeight="1">
      <c r="A38" s="134"/>
      <c r="B38" s="134"/>
      <c r="C38" s="50" t="s">
        <v>76</v>
      </c>
      <c r="D38" s="51" t="s">
        <v>21</v>
      </c>
      <c r="E38" s="51" t="s">
        <v>17</v>
      </c>
      <c r="F38" s="51" t="s">
        <v>18</v>
      </c>
      <c r="G38" s="51" t="s">
        <v>77</v>
      </c>
      <c r="H38" s="51" t="s">
        <v>78</v>
      </c>
      <c r="I38" s="51" t="s">
        <v>79</v>
      </c>
      <c r="J38" s="52" t="s">
        <v>58</v>
      </c>
      <c r="K38" s="53" t="s">
        <v>80</v>
      </c>
      <c r="L38" s="134"/>
      <c r="M38" s="20" t="s">
        <v>0</v>
      </c>
      <c r="N38" s="20" t="s">
        <v>13</v>
      </c>
      <c r="O38" s="20" t="s">
        <v>81</v>
      </c>
      <c r="P38" s="20" t="s">
        <v>82</v>
      </c>
      <c r="Q38" s="20" t="s">
        <v>83</v>
      </c>
      <c r="R38" s="20" t="s">
        <v>84</v>
      </c>
      <c r="S38" s="20" t="s">
        <v>85</v>
      </c>
      <c r="T38" s="21" t="s">
        <v>86</v>
      </c>
    </row>
    <row r="39" spans="1:65" s="8" customFormat="1" ht="25.9" customHeight="1">
      <c r="A39" s="57"/>
      <c r="B39" s="57"/>
      <c r="D39" s="54" t="s">
        <v>34</v>
      </c>
      <c r="E39" s="55" t="s">
        <v>87</v>
      </c>
      <c r="F39" s="55" t="s">
        <v>88</v>
      </c>
      <c r="J39" s="56"/>
      <c r="L39" s="57"/>
      <c r="M39" s="57"/>
      <c r="N39" s="57"/>
      <c r="O39" s="57"/>
      <c r="P39" s="58">
        <f>P40+P45+P47</f>
        <v>20.596320000000002</v>
      </c>
      <c r="Q39" s="57"/>
      <c r="R39" s="58">
        <f>R40+R45+R47</f>
        <v>2.3923988</v>
      </c>
      <c r="S39" s="57"/>
      <c r="T39" s="59">
        <f>T40+T45+T47</f>
        <v>0</v>
      </c>
      <c r="AR39" s="54" t="s">
        <v>40</v>
      </c>
      <c r="AT39" s="60" t="s">
        <v>34</v>
      </c>
      <c r="AU39" s="60" t="s">
        <v>35</v>
      </c>
      <c r="AY39" s="54" t="s">
        <v>89</v>
      </c>
      <c r="BK39" s="61">
        <f>BK40+BK45+BK47</f>
        <v>0</v>
      </c>
    </row>
    <row r="40" spans="1:65" s="8" customFormat="1" ht="22.9" customHeight="1">
      <c r="A40" s="57"/>
      <c r="B40" s="57"/>
      <c r="D40" s="54" t="s">
        <v>34</v>
      </c>
      <c r="E40" s="62" t="s">
        <v>40</v>
      </c>
      <c r="F40" s="62" t="s">
        <v>90</v>
      </c>
      <c r="J40" s="63"/>
      <c r="L40" s="57"/>
      <c r="M40" s="57"/>
      <c r="N40" s="57"/>
      <c r="O40" s="57"/>
      <c r="P40" s="58">
        <f>SUM(P41:P44)</f>
        <v>19.649500000000003</v>
      </c>
      <c r="Q40" s="57"/>
      <c r="R40" s="58">
        <f>SUM(R41:R44)</f>
        <v>1.56</v>
      </c>
      <c r="S40" s="57"/>
      <c r="T40" s="59">
        <f>SUM(T41:T44)</f>
        <v>0</v>
      </c>
      <c r="AR40" s="54" t="s">
        <v>40</v>
      </c>
      <c r="AT40" s="60" t="s">
        <v>34</v>
      </c>
      <c r="AU40" s="60" t="s">
        <v>40</v>
      </c>
      <c r="AY40" s="54" t="s">
        <v>89</v>
      </c>
      <c r="BK40" s="61">
        <f>SUM(BK41:BK44)</f>
        <v>0</v>
      </c>
    </row>
    <row r="41" spans="1:65" s="1" customFormat="1" ht="16.5" customHeight="1">
      <c r="A41" s="16"/>
      <c r="B41" s="135"/>
      <c r="C41" s="64" t="s">
        <v>40</v>
      </c>
      <c r="D41" s="64" t="s">
        <v>91</v>
      </c>
      <c r="E41" s="65" t="s">
        <v>479</v>
      </c>
      <c r="F41" s="66" t="s">
        <v>480</v>
      </c>
      <c r="G41" s="67" t="s">
        <v>94</v>
      </c>
      <c r="H41" s="68">
        <v>4.16</v>
      </c>
      <c r="I41" s="68"/>
      <c r="J41" s="68"/>
      <c r="K41" s="136" t="s">
        <v>95</v>
      </c>
      <c r="L41" s="16"/>
      <c r="M41" s="138" t="s">
        <v>0</v>
      </c>
      <c r="N41" s="69" t="s">
        <v>14</v>
      </c>
      <c r="O41" s="70">
        <v>4.2</v>
      </c>
      <c r="P41" s="70">
        <f>O41*H41</f>
        <v>17.472000000000001</v>
      </c>
      <c r="Q41" s="70">
        <v>0</v>
      </c>
      <c r="R41" s="70">
        <f>Q41*H41</f>
        <v>0</v>
      </c>
      <c r="S41" s="70">
        <v>0</v>
      </c>
      <c r="T41" s="71">
        <f>S41*H41</f>
        <v>0</v>
      </c>
      <c r="AR41" s="72" t="s">
        <v>96</v>
      </c>
      <c r="AT41" s="72" t="s">
        <v>91</v>
      </c>
      <c r="AU41" s="72" t="s">
        <v>44</v>
      </c>
      <c r="AY41" s="9" t="s">
        <v>89</v>
      </c>
      <c r="BE41" s="73">
        <f>IF(N41="základná",J41,0)</f>
        <v>0</v>
      </c>
      <c r="BF41" s="73">
        <f>IF(N41="znížená",J41,0)</f>
        <v>0</v>
      </c>
      <c r="BG41" s="73">
        <f>IF(N41="zákl. prenesená",J41,0)</f>
        <v>0</v>
      </c>
      <c r="BH41" s="73">
        <f>IF(N41="zníž. prenesená",J41,0)</f>
        <v>0</v>
      </c>
      <c r="BI41" s="73">
        <f>IF(N41="nulová",J41,0)</f>
        <v>0</v>
      </c>
      <c r="BJ41" s="9" t="s">
        <v>44</v>
      </c>
      <c r="BK41" s="74">
        <f>ROUND(I41*H41,3)</f>
        <v>0</v>
      </c>
      <c r="BL41" s="9" t="s">
        <v>96</v>
      </c>
      <c r="BM41" s="72" t="s">
        <v>481</v>
      </c>
    </row>
    <row r="42" spans="1:65" s="1" customFormat="1" ht="24" customHeight="1">
      <c r="A42" s="16"/>
      <c r="B42" s="135"/>
      <c r="C42" s="64" t="s">
        <v>44</v>
      </c>
      <c r="D42" s="64" t="s">
        <v>91</v>
      </c>
      <c r="E42" s="65" t="s">
        <v>482</v>
      </c>
      <c r="F42" s="66" t="s">
        <v>483</v>
      </c>
      <c r="G42" s="67" t="s">
        <v>94</v>
      </c>
      <c r="H42" s="68">
        <v>4.16</v>
      </c>
      <c r="I42" s="68"/>
      <c r="J42" s="68"/>
      <c r="K42" s="136" t="s">
        <v>95</v>
      </c>
      <c r="L42" s="16"/>
      <c r="M42" s="138" t="s">
        <v>0</v>
      </c>
      <c r="N42" s="69" t="s">
        <v>14</v>
      </c>
      <c r="O42" s="70">
        <v>0.24199999999999999</v>
      </c>
      <c r="P42" s="70">
        <f>O42*H42</f>
        <v>1.0067200000000001</v>
      </c>
      <c r="Q42" s="70">
        <v>0</v>
      </c>
      <c r="R42" s="70">
        <f>Q42*H42</f>
        <v>0</v>
      </c>
      <c r="S42" s="70">
        <v>0</v>
      </c>
      <c r="T42" s="71">
        <f>S42*H42</f>
        <v>0</v>
      </c>
      <c r="AR42" s="72" t="s">
        <v>96</v>
      </c>
      <c r="AT42" s="72" t="s">
        <v>91</v>
      </c>
      <c r="AU42" s="72" t="s">
        <v>44</v>
      </c>
      <c r="AY42" s="9" t="s">
        <v>89</v>
      </c>
      <c r="BE42" s="73">
        <f>IF(N42="základná",J42,0)</f>
        <v>0</v>
      </c>
      <c r="BF42" s="73">
        <f>IF(N42="znížená",J42,0)</f>
        <v>0</v>
      </c>
      <c r="BG42" s="73">
        <f>IF(N42="zákl. prenesená",J42,0)</f>
        <v>0</v>
      </c>
      <c r="BH42" s="73">
        <f>IF(N42="zníž. prenesená",J42,0)</f>
        <v>0</v>
      </c>
      <c r="BI42" s="73">
        <f>IF(N42="nulová",J42,0)</f>
        <v>0</v>
      </c>
      <c r="BJ42" s="9" t="s">
        <v>44</v>
      </c>
      <c r="BK42" s="74">
        <f>ROUND(I42*H42,3)</f>
        <v>0</v>
      </c>
      <c r="BL42" s="9" t="s">
        <v>96</v>
      </c>
      <c r="BM42" s="72" t="s">
        <v>484</v>
      </c>
    </row>
    <row r="43" spans="1:65" s="1" customFormat="1" ht="24" customHeight="1">
      <c r="A43" s="16"/>
      <c r="B43" s="135"/>
      <c r="C43" s="64" t="s">
        <v>101</v>
      </c>
      <c r="D43" s="64" t="s">
        <v>91</v>
      </c>
      <c r="E43" s="65" t="s">
        <v>485</v>
      </c>
      <c r="F43" s="66" t="s">
        <v>486</v>
      </c>
      <c r="G43" s="67" t="s">
        <v>94</v>
      </c>
      <c r="H43" s="68">
        <v>0.78</v>
      </c>
      <c r="I43" s="68"/>
      <c r="J43" s="68"/>
      <c r="K43" s="136" t="s">
        <v>95</v>
      </c>
      <c r="L43" s="16"/>
      <c r="M43" s="138" t="s">
        <v>0</v>
      </c>
      <c r="N43" s="69" t="s">
        <v>14</v>
      </c>
      <c r="O43" s="70">
        <v>1.5009999999999999</v>
      </c>
      <c r="P43" s="70">
        <f>O43*H43</f>
        <v>1.1707799999999999</v>
      </c>
      <c r="Q43" s="70">
        <v>0</v>
      </c>
      <c r="R43" s="70">
        <f>Q43*H43</f>
        <v>0</v>
      </c>
      <c r="S43" s="70">
        <v>0</v>
      </c>
      <c r="T43" s="71">
        <f>S43*H43</f>
        <v>0</v>
      </c>
      <c r="AR43" s="72" t="s">
        <v>96</v>
      </c>
      <c r="AT43" s="72" t="s">
        <v>91</v>
      </c>
      <c r="AU43" s="72" t="s">
        <v>44</v>
      </c>
      <c r="AY43" s="9" t="s">
        <v>89</v>
      </c>
      <c r="BE43" s="73">
        <f>IF(N43="základná",J43,0)</f>
        <v>0</v>
      </c>
      <c r="BF43" s="73">
        <f>IF(N43="znížená",J43,0)</f>
        <v>0</v>
      </c>
      <c r="BG43" s="73">
        <f>IF(N43="zákl. prenesená",J43,0)</f>
        <v>0</v>
      </c>
      <c r="BH43" s="73">
        <f>IF(N43="zníž. prenesená",J43,0)</f>
        <v>0</v>
      </c>
      <c r="BI43" s="73">
        <f>IF(N43="nulová",J43,0)</f>
        <v>0</v>
      </c>
      <c r="BJ43" s="9" t="s">
        <v>44</v>
      </c>
      <c r="BK43" s="74">
        <f>ROUND(I43*H43,3)</f>
        <v>0</v>
      </c>
      <c r="BL43" s="9" t="s">
        <v>96</v>
      </c>
      <c r="BM43" s="72" t="s">
        <v>487</v>
      </c>
    </row>
    <row r="44" spans="1:65" s="1" customFormat="1" ht="24" customHeight="1">
      <c r="A44" s="16"/>
      <c r="B44" s="135"/>
      <c r="C44" s="75" t="s">
        <v>96</v>
      </c>
      <c r="D44" s="75" t="s">
        <v>123</v>
      </c>
      <c r="E44" s="76" t="s">
        <v>488</v>
      </c>
      <c r="F44" s="77" t="s">
        <v>489</v>
      </c>
      <c r="G44" s="78" t="s">
        <v>115</v>
      </c>
      <c r="H44" s="79">
        <v>1.56</v>
      </c>
      <c r="I44" s="79"/>
      <c r="J44" s="79"/>
      <c r="K44" s="137" t="s">
        <v>95</v>
      </c>
      <c r="L44" s="141"/>
      <c r="M44" s="139" t="s">
        <v>0</v>
      </c>
      <c r="N44" s="80" t="s">
        <v>14</v>
      </c>
      <c r="O44" s="70">
        <v>0</v>
      </c>
      <c r="P44" s="70">
        <f>O44*H44</f>
        <v>0</v>
      </c>
      <c r="Q44" s="70">
        <v>1</v>
      </c>
      <c r="R44" s="70">
        <f>Q44*H44</f>
        <v>1.56</v>
      </c>
      <c r="S44" s="70">
        <v>0</v>
      </c>
      <c r="T44" s="71">
        <f>S44*H44</f>
        <v>0</v>
      </c>
      <c r="AR44" s="72" t="s">
        <v>122</v>
      </c>
      <c r="AT44" s="72" t="s">
        <v>123</v>
      </c>
      <c r="AU44" s="72" t="s">
        <v>44</v>
      </c>
      <c r="AY44" s="9" t="s">
        <v>89</v>
      </c>
      <c r="BE44" s="73">
        <f>IF(N44="základná",J44,0)</f>
        <v>0</v>
      </c>
      <c r="BF44" s="73">
        <f>IF(N44="znížená",J44,0)</f>
        <v>0</v>
      </c>
      <c r="BG44" s="73">
        <f>IF(N44="zákl. prenesená",J44,0)</f>
        <v>0</v>
      </c>
      <c r="BH44" s="73">
        <f>IF(N44="zníž. prenesená",J44,0)</f>
        <v>0</v>
      </c>
      <c r="BI44" s="73">
        <f>IF(N44="nulová",J44,0)</f>
        <v>0</v>
      </c>
      <c r="BJ44" s="9" t="s">
        <v>44</v>
      </c>
      <c r="BK44" s="74">
        <f>ROUND(I44*H44,3)</f>
        <v>0</v>
      </c>
      <c r="BL44" s="9" t="s">
        <v>96</v>
      </c>
      <c r="BM44" s="72" t="s">
        <v>490</v>
      </c>
    </row>
    <row r="45" spans="1:65" s="8" customFormat="1" ht="22.9" customHeight="1">
      <c r="A45" s="57"/>
      <c r="B45" s="57"/>
      <c r="D45" s="54" t="s">
        <v>34</v>
      </c>
      <c r="E45" s="62" t="s">
        <v>96</v>
      </c>
      <c r="F45" s="62" t="s">
        <v>491</v>
      </c>
      <c r="J45" s="63"/>
      <c r="L45" s="57"/>
      <c r="M45" s="57"/>
      <c r="N45" s="57"/>
      <c r="O45" s="57"/>
      <c r="P45" s="58">
        <f>P46</f>
        <v>0.70531999999999995</v>
      </c>
      <c r="Q45" s="57"/>
      <c r="R45" s="58">
        <f>R46</f>
        <v>0.83193879999999998</v>
      </c>
      <c r="S45" s="57"/>
      <c r="T45" s="59">
        <f>T46</f>
        <v>0</v>
      </c>
      <c r="AR45" s="54" t="s">
        <v>40</v>
      </c>
      <c r="AT45" s="60" t="s">
        <v>34</v>
      </c>
      <c r="AU45" s="60" t="s">
        <v>40</v>
      </c>
      <c r="AY45" s="54" t="s">
        <v>89</v>
      </c>
      <c r="BK45" s="61">
        <f>BK46</f>
        <v>0</v>
      </c>
    </row>
    <row r="46" spans="1:65" s="1" customFormat="1" ht="36" customHeight="1">
      <c r="A46" s="16"/>
      <c r="B46" s="135"/>
      <c r="C46" s="64" t="s">
        <v>108</v>
      </c>
      <c r="D46" s="64" t="s">
        <v>91</v>
      </c>
      <c r="E46" s="65" t="s">
        <v>492</v>
      </c>
      <c r="F46" s="66" t="s">
        <v>493</v>
      </c>
      <c r="G46" s="67" t="s">
        <v>94</v>
      </c>
      <c r="H46" s="68">
        <v>0.44</v>
      </c>
      <c r="I46" s="68"/>
      <c r="J46" s="68"/>
      <c r="K46" s="136" t="s">
        <v>95</v>
      </c>
      <c r="L46" s="16"/>
      <c r="M46" s="138" t="s">
        <v>0</v>
      </c>
      <c r="N46" s="69" t="s">
        <v>14</v>
      </c>
      <c r="O46" s="70">
        <v>1.603</v>
      </c>
      <c r="P46" s="70">
        <f>O46*H46</f>
        <v>0.70531999999999995</v>
      </c>
      <c r="Q46" s="70">
        <v>1.8907700000000001</v>
      </c>
      <c r="R46" s="70">
        <f>Q46*H46</f>
        <v>0.83193879999999998</v>
      </c>
      <c r="S46" s="70">
        <v>0</v>
      </c>
      <c r="T46" s="71">
        <f>S46*H46</f>
        <v>0</v>
      </c>
      <c r="AR46" s="72" t="s">
        <v>96</v>
      </c>
      <c r="AT46" s="72" t="s">
        <v>91</v>
      </c>
      <c r="AU46" s="72" t="s">
        <v>44</v>
      </c>
      <c r="AY46" s="9" t="s">
        <v>89</v>
      </c>
      <c r="BE46" s="73">
        <f>IF(N46="základná",J46,0)</f>
        <v>0</v>
      </c>
      <c r="BF46" s="73">
        <f>IF(N46="znížená",J46,0)</f>
        <v>0</v>
      </c>
      <c r="BG46" s="73">
        <f>IF(N46="zákl. prenesená",J46,0)</f>
        <v>0</v>
      </c>
      <c r="BH46" s="73">
        <f>IF(N46="zníž. prenesená",J46,0)</f>
        <v>0</v>
      </c>
      <c r="BI46" s="73">
        <f>IF(N46="nulová",J46,0)</f>
        <v>0</v>
      </c>
      <c r="BJ46" s="9" t="s">
        <v>44</v>
      </c>
      <c r="BK46" s="74">
        <f>ROUND(I46*H46,3)</f>
        <v>0</v>
      </c>
      <c r="BL46" s="9" t="s">
        <v>96</v>
      </c>
      <c r="BM46" s="72" t="s">
        <v>494</v>
      </c>
    </row>
    <row r="47" spans="1:65" s="8" customFormat="1" ht="22.9" customHeight="1">
      <c r="A47" s="57"/>
      <c r="B47" s="57"/>
      <c r="D47" s="54" t="s">
        <v>34</v>
      </c>
      <c r="E47" s="62" t="s">
        <v>122</v>
      </c>
      <c r="F47" s="62" t="s">
        <v>495</v>
      </c>
      <c r="J47" s="63"/>
      <c r="L47" s="57"/>
      <c r="M47" s="57"/>
      <c r="N47" s="57"/>
      <c r="O47" s="57"/>
      <c r="P47" s="58">
        <f>P48</f>
        <v>0.24149999999999996</v>
      </c>
      <c r="Q47" s="57"/>
      <c r="R47" s="58">
        <f>R48</f>
        <v>4.5999999999999996E-4</v>
      </c>
      <c r="S47" s="57"/>
      <c r="T47" s="59">
        <f>T48</f>
        <v>0</v>
      </c>
      <c r="AR47" s="54" t="s">
        <v>40</v>
      </c>
      <c r="AT47" s="60" t="s">
        <v>34</v>
      </c>
      <c r="AU47" s="60" t="s">
        <v>40</v>
      </c>
      <c r="AY47" s="54" t="s">
        <v>89</v>
      </c>
      <c r="BK47" s="61">
        <f>BK48</f>
        <v>0</v>
      </c>
    </row>
    <row r="48" spans="1:65" s="1" customFormat="1" ht="24" customHeight="1">
      <c r="A48" s="16"/>
      <c r="B48" s="135"/>
      <c r="C48" s="64" t="s">
        <v>112</v>
      </c>
      <c r="D48" s="64" t="s">
        <v>91</v>
      </c>
      <c r="E48" s="65" t="s">
        <v>496</v>
      </c>
      <c r="F48" s="66" t="s">
        <v>497</v>
      </c>
      <c r="G48" s="67" t="s">
        <v>219</v>
      </c>
      <c r="H48" s="68">
        <v>4.5999999999999996</v>
      </c>
      <c r="I48" s="68"/>
      <c r="J48" s="68"/>
      <c r="K48" s="136" t="s">
        <v>95</v>
      </c>
      <c r="L48" s="16"/>
      <c r="M48" s="138" t="s">
        <v>0</v>
      </c>
      <c r="N48" s="69" t="s">
        <v>14</v>
      </c>
      <c r="O48" s="70">
        <v>5.2499999999999998E-2</v>
      </c>
      <c r="P48" s="70">
        <f>O48*H48</f>
        <v>0.24149999999999996</v>
      </c>
      <c r="Q48" s="70">
        <v>1E-4</v>
      </c>
      <c r="R48" s="70">
        <f>Q48*H48</f>
        <v>4.5999999999999996E-4</v>
      </c>
      <c r="S48" s="70">
        <v>0</v>
      </c>
      <c r="T48" s="71">
        <f>S48*H48</f>
        <v>0</v>
      </c>
      <c r="AR48" s="72" t="s">
        <v>96</v>
      </c>
      <c r="AT48" s="72" t="s">
        <v>91</v>
      </c>
      <c r="AU48" s="72" t="s">
        <v>44</v>
      </c>
      <c r="AY48" s="9" t="s">
        <v>89</v>
      </c>
      <c r="BE48" s="73">
        <f>IF(N48="základná",J48,0)</f>
        <v>0</v>
      </c>
      <c r="BF48" s="73">
        <f>IF(N48="znížená",J48,0)</f>
        <v>0</v>
      </c>
      <c r="BG48" s="73">
        <f>IF(N48="zákl. prenesená",J48,0)</f>
        <v>0</v>
      </c>
      <c r="BH48" s="73">
        <f>IF(N48="zníž. prenesená",J48,0)</f>
        <v>0</v>
      </c>
      <c r="BI48" s="73">
        <f>IF(N48="nulová",J48,0)</f>
        <v>0</v>
      </c>
      <c r="BJ48" s="9" t="s">
        <v>44</v>
      </c>
      <c r="BK48" s="74">
        <f>ROUND(I48*H48,3)</f>
        <v>0</v>
      </c>
      <c r="BL48" s="9" t="s">
        <v>96</v>
      </c>
      <c r="BM48" s="72" t="s">
        <v>498</v>
      </c>
    </row>
    <row r="49" spans="1:65" s="8" customFormat="1" ht="25.9" customHeight="1">
      <c r="A49" s="57"/>
      <c r="B49" s="57"/>
      <c r="D49" s="54" t="s">
        <v>34</v>
      </c>
      <c r="E49" s="55" t="s">
        <v>294</v>
      </c>
      <c r="F49" s="55" t="s">
        <v>295</v>
      </c>
      <c r="J49" s="56"/>
      <c r="L49" s="57"/>
      <c r="M49" s="57"/>
      <c r="N49" s="57"/>
      <c r="O49" s="57"/>
      <c r="P49" s="58">
        <f>P50+P65</f>
        <v>60.918049999999994</v>
      </c>
      <c r="Q49" s="57"/>
      <c r="R49" s="58">
        <f>R50+R65</f>
        <v>0.72920999999999991</v>
      </c>
      <c r="S49" s="57"/>
      <c r="T49" s="59">
        <f>T50+T65</f>
        <v>0</v>
      </c>
      <c r="AR49" s="54" t="s">
        <v>44</v>
      </c>
      <c r="AT49" s="60" t="s">
        <v>34</v>
      </c>
      <c r="AU49" s="60" t="s">
        <v>35</v>
      </c>
      <c r="AY49" s="54" t="s">
        <v>89</v>
      </c>
      <c r="BK49" s="61">
        <f>BK50+BK65</f>
        <v>0</v>
      </c>
    </row>
    <row r="50" spans="1:65" s="8" customFormat="1" ht="22.9" customHeight="1">
      <c r="A50" s="57"/>
      <c r="B50" s="57"/>
      <c r="D50" s="54" t="s">
        <v>34</v>
      </c>
      <c r="E50" s="62" t="s">
        <v>499</v>
      </c>
      <c r="F50" s="62" t="s">
        <v>500</v>
      </c>
      <c r="J50" s="63"/>
      <c r="L50" s="57"/>
      <c r="M50" s="57"/>
      <c r="N50" s="57"/>
      <c r="O50" s="57"/>
      <c r="P50" s="58">
        <f>SUM(P51:P64)</f>
        <v>55.367049999999992</v>
      </c>
      <c r="Q50" s="57"/>
      <c r="R50" s="58">
        <f>SUM(R51:R64)</f>
        <v>0.72920999999999991</v>
      </c>
      <c r="S50" s="57"/>
      <c r="T50" s="59">
        <f>SUM(T51:T64)</f>
        <v>0</v>
      </c>
      <c r="AR50" s="54" t="s">
        <v>44</v>
      </c>
      <c r="AT50" s="60" t="s">
        <v>34</v>
      </c>
      <c r="AU50" s="60" t="s">
        <v>40</v>
      </c>
      <c r="AY50" s="54" t="s">
        <v>89</v>
      </c>
      <c r="BK50" s="61">
        <f>SUM(BK51:BK64)</f>
        <v>0</v>
      </c>
    </row>
    <row r="51" spans="1:65" s="1" customFormat="1" ht="16.5" customHeight="1">
      <c r="A51" s="16"/>
      <c r="B51" s="135"/>
      <c r="C51" s="64" t="s">
        <v>117</v>
      </c>
      <c r="D51" s="64" t="s">
        <v>91</v>
      </c>
      <c r="E51" s="65" t="s">
        <v>501</v>
      </c>
      <c r="F51" s="66" t="s">
        <v>502</v>
      </c>
      <c r="G51" s="67" t="s">
        <v>219</v>
      </c>
      <c r="H51" s="68">
        <v>8</v>
      </c>
      <c r="I51" s="68"/>
      <c r="J51" s="68"/>
      <c r="K51" s="136" t="s">
        <v>95</v>
      </c>
      <c r="L51" s="16"/>
      <c r="M51" s="138" t="s">
        <v>0</v>
      </c>
      <c r="N51" s="69" t="s">
        <v>14</v>
      </c>
      <c r="O51" s="70">
        <v>0.26545000000000002</v>
      </c>
      <c r="P51" s="70">
        <f t="shared" ref="P51:P64" si="0">O51*H51</f>
        <v>2.1236000000000002</v>
      </c>
      <c r="Q51" s="70">
        <v>2.0600000000000002E-3</v>
      </c>
      <c r="R51" s="70">
        <f t="shared" ref="R51:R64" si="1">Q51*H51</f>
        <v>1.6480000000000002E-2</v>
      </c>
      <c r="S51" s="70">
        <v>0</v>
      </c>
      <c r="T51" s="71">
        <f t="shared" ref="T51:T64" si="2">S51*H51</f>
        <v>0</v>
      </c>
      <c r="AR51" s="72" t="s">
        <v>157</v>
      </c>
      <c r="AT51" s="72" t="s">
        <v>91</v>
      </c>
      <c r="AU51" s="72" t="s">
        <v>44</v>
      </c>
      <c r="AY51" s="9" t="s">
        <v>89</v>
      </c>
      <c r="BE51" s="73">
        <f t="shared" ref="BE51:BE64" si="3">IF(N51="základná",J51,0)</f>
        <v>0</v>
      </c>
      <c r="BF51" s="73">
        <f t="shared" ref="BF51:BF64" si="4">IF(N51="znížená",J51,0)</f>
        <v>0</v>
      </c>
      <c r="BG51" s="73">
        <f t="shared" ref="BG51:BG64" si="5">IF(N51="zákl. prenesená",J51,0)</f>
        <v>0</v>
      </c>
      <c r="BH51" s="73">
        <f t="shared" ref="BH51:BH64" si="6">IF(N51="zníž. prenesená",J51,0)</f>
        <v>0</v>
      </c>
      <c r="BI51" s="73">
        <f t="shared" ref="BI51:BI64" si="7">IF(N51="nulová",J51,0)</f>
        <v>0</v>
      </c>
      <c r="BJ51" s="9" t="s">
        <v>44</v>
      </c>
      <c r="BK51" s="74">
        <f t="shared" ref="BK51:BK64" si="8">ROUND(I51*H51,3)</f>
        <v>0</v>
      </c>
      <c r="BL51" s="9" t="s">
        <v>157</v>
      </c>
      <c r="BM51" s="72" t="s">
        <v>503</v>
      </c>
    </row>
    <row r="52" spans="1:65" s="1" customFormat="1" ht="16.5" customHeight="1">
      <c r="A52" s="16"/>
      <c r="B52" s="135"/>
      <c r="C52" s="64" t="s">
        <v>122</v>
      </c>
      <c r="D52" s="64" t="s">
        <v>91</v>
      </c>
      <c r="E52" s="65" t="s">
        <v>504</v>
      </c>
      <c r="F52" s="66" t="s">
        <v>505</v>
      </c>
      <c r="G52" s="67" t="s">
        <v>219</v>
      </c>
      <c r="H52" s="68">
        <v>28</v>
      </c>
      <c r="I52" s="68"/>
      <c r="J52" s="68"/>
      <c r="K52" s="136" t="s">
        <v>95</v>
      </c>
      <c r="L52" s="16"/>
      <c r="M52" s="138" t="s">
        <v>0</v>
      </c>
      <c r="N52" s="69" t="s">
        <v>14</v>
      </c>
      <c r="O52" s="70">
        <v>0.29058</v>
      </c>
      <c r="P52" s="70">
        <f t="shared" si="0"/>
        <v>8.1362400000000008</v>
      </c>
      <c r="Q52" s="70">
        <v>4.2100000000000002E-3</v>
      </c>
      <c r="R52" s="70">
        <f t="shared" si="1"/>
        <v>0.11788000000000001</v>
      </c>
      <c r="S52" s="70">
        <v>0</v>
      </c>
      <c r="T52" s="71">
        <f t="shared" si="2"/>
        <v>0</v>
      </c>
      <c r="AR52" s="72" t="s">
        <v>157</v>
      </c>
      <c r="AT52" s="72" t="s">
        <v>91</v>
      </c>
      <c r="AU52" s="72" t="s">
        <v>44</v>
      </c>
      <c r="AY52" s="9" t="s">
        <v>89</v>
      </c>
      <c r="BE52" s="73">
        <f t="shared" si="3"/>
        <v>0</v>
      </c>
      <c r="BF52" s="73">
        <f t="shared" si="4"/>
        <v>0</v>
      </c>
      <c r="BG52" s="73">
        <f t="shared" si="5"/>
        <v>0</v>
      </c>
      <c r="BH52" s="73">
        <f t="shared" si="6"/>
        <v>0</v>
      </c>
      <c r="BI52" s="73">
        <f t="shared" si="7"/>
        <v>0</v>
      </c>
      <c r="BJ52" s="9" t="s">
        <v>44</v>
      </c>
      <c r="BK52" s="74">
        <f t="shared" si="8"/>
        <v>0</v>
      </c>
      <c r="BL52" s="9" t="s">
        <v>157</v>
      </c>
      <c r="BM52" s="72" t="s">
        <v>506</v>
      </c>
    </row>
    <row r="53" spans="1:65" s="1" customFormat="1" ht="16.5" customHeight="1">
      <c r="A53" s="16"/>
      <c r="B53" s="135"/>
      <c r="C53" s="64" t="s">
        <v>128</v>
      </c>
      <c r="D53" s="64" t="s">
        <v>91</v>
      </c>
      <c r="E53" s="65" t="s">
        <v>507</v>
      </c>
      <c r="F53" s="66" t="s">
        <v>508</v>
      </c>
      <c r="G53" s="67" t="s">
        <v>219</v>
      </c>
      <c r="H53" s="68">
        <v>20</v>
      </c>
      <c r="I53" s="68"/>
      <c r="J53" s="68"/>
      <c r="K53" s="136" t="s">
        <v>0</v>
      </c>
      <c r="L53" s="16"/>
      <c r="M53" s="138" t="s">
        <v>0</v>
      </c>
      <c r="N53" s="69" t="s">
        <v>14</v>
      </c>
      <c r="O53" s="70">
        <v>0.27183000000000002</v>
      </c>
      <c r="P53" s="70">
        <f t="shared" si="0"/>
        <v>5.4366000000000003</v>
      </c>
      <c r="Q53" s="70">
        <v>2.8500000000000001E-3</v>
      </c>
      <c r="R53" s="70">
        <f t="shared" si="1"/>
        <v>5.7000000000000002E-2</v>
      </c>
      <c r="S53" s="70">
        <v>0</v>
      </c>
      <c r="T53" s="71">
        <f t="shared" si="2"/>
        <v>0</v>
      </c>
      <c r="AR53" s="72" t="s">
        <v>157</v>
      </c>
      <c r="AT53" s="72" t="s">
        <v>91</v>
      </c>
      <c r="AU53" s="72" t="s">
        <v>44</v>
      </c>
      <c r="AY53" s="9" t="s">
        <v>89</v>
      </c>
      <c r="BE53" s="73">
        <f t="shared" si="3"/>
        <v>0</v>
      </c>
      <c r="BF53" s="73">
        <f t="shared" si="4"/>
        <v>0</v>
      </c>
      <c r="BG53" s="73">
        <f t="shared" si="5"/>
        <v>0</v>
      </c>
      <c r="BH53" s="73">
        <f t="shared" si="6"/>
        <v>0</v>
      </c>
      <c r="BI53" s="73">
        <f t="shared" si="7"/>
        <v>0</v>
      </c>
      <c r="BJ53" s="9" t="s">
        <v>44</v>
      </c>
      <c r="BK53" s="74">
        <f t="shared" si="8"/>
        <v>0</v>
      </c>
      <c r="BL53" s="9" t="s">
        <v>157</v>
      </c>
      <c r="BM53" s="72" t="s">
        <v>509</v>
      </c>
    </row>
    <row r="54" spans="1:65" s="1" customFormat="1" ht="24" customHeight="1">
      <c r="A54" s="16"/>
      <c r="B54" s="135"/>
      <c r="C54" s="64" t="s">
        <v>132</v>
      </c>
      <c r="D54" s="64" t="s">
        <v>91</v>
      </c>
      <c r="E54" s="65" t="s">
        <v>510</v>
      </c>
      <c r="F54" s="66" t="s">
        <v>511</v>
      </c>
      <c r="G54" s="67" t="s">
        <v>219</v>
      </c>
      <c r="H54" s="68">
        <v>60</v>
      </c>
      <c r="I54" s="68"/>
      <c r="J54" s="68"/>
      <c r="K54" s="136" t="s">
        <v>95</v>
      </c>
      <c r="L54" s="16"/>
      <c r="M54" s="138" t="s">
        <v>0</v>
      </c>
      <c r="N54" s="69" t="s">
        <v>14</v>
      </c>
      <c r="O54" s="70">
        <v>0.41499999999999998</v>
      </c>
      <c r="P54" s="70">
        <f t="shared" si="0"/>
        <v>24.9</v>
      </c>
      <c r="Q54" s="70">
        <v>6.3299999999999997E-3</v>
      </c>
      <c r="R54" s="70">
        <f t="shared" si="1"/>
        <v>0.37979999999999997</v>
      </c>
      <c r="S54" s="70">
        <v>0</v>
      </c>
      <c r="T54" s="71">
        <f t="shared" si="2"/>
        <v>0</v>
      </c>
      <c r="AR54" s="72" t="s">
        <v>157</v>
      </c>
      <c r="AT54" s="72" t="s">
        <v>91</v>
      </c>
      <c r="AU54" s="72" t="s">
        <v>44</v>
      </c>
      <c r="AY54" s="9" t="s">
        <v>89</v>
      </c>
      <c r="BE54" s="73">
        <f t="shared" si="3"/>
        <v>0</v>
      </c>
      <c r="BF54" s="73">
        <f t="shared" si="4"/>
        <v>0</v>
      </c>
      <c r="BG54" s="73">
        <f t="shared" si="5"/>
        <v>0</v>
      </c>
      <c r="BH54" s="73">
        <f t="shared" si="6"/>
        <v>0</v>
      </c>
      <c r="BI54" s="73">
        <f t="shared" si="7"/>
        <v>0</v>
      </c>
      <c r="BJ54" s="9" t="s">
        <v>44</v>
      </c>
      <c r="BK54" s="74">
        <f t="shared" si="8"/>
        <v>0</v>
      </c>
      <c r="BL54" s="9" t="s">
        <v>157</v>
      </c>
      <c r="BM54" s="72" t="s">
        <v>512</v>
      </c>
    </row>
    <row r="55" spans="1:65" s="1" customFormat="1" ht="16.5" customHeight="1">
      <c r="A55" s="16"/>
      <c r="B55" s="135"/>
      <c r="C55" s="64" t="s">
        <v>137</v>
      </c>
      <c r="D55" s="64" t="s">
        <v>91</v>
      </c>
      <c r="E55" s="65" t="s">
        <v>513</v>
      </c>
      <c r="F55" s="66" t="s">
        <v>514</v>
      </c>
      <c r="G55" s="67" t="s">
        <v>325</v>
      </c>
      <c r="H55" s="68">
        <v>25</v>
      </c>
      <c r="I55" s="68"/>
      <c r="J55" s="68"/>
      <c r="K55" s="136" t="s">
        <v>95</v>
      </c>
      <c r="L55" s="16"/>
      <c r="M55" s="138" t="s">
        <v>0</v>
      </c>
      <c r="N55" s="69" t="s">
        <v>14</v>
      </c>
      <c r="O55" s="70">
        <v>0.13747999999999999</v>
      </c>
      <c r="P55" s="70">
        <f t="shared" si="0"/>
        <v>3.4369999999999998</v>
      </c>
      <c r="Q55" s="70">
        <v>6.9999999999999994E-5</v>
      </c>
      <c r="R55" s="70">
        <f t="shared" si="1"/>
        <v>1.7499999999999998E-3</v>
      </c>
      <c r="S55" s="70">
        <v>0</v>
      </c>
      <c r="T55" s="71">
        <f t="shared" si="2"/>
        <v>0</v>
      </c>
      <c r="AR55" s="72" t="s">
        <v>157</v>
      </c>
      <c r="AT55" s="72" t="s">
        <v>91</v>
      </c>
      <c r="AU55" s="72" t="s">
        <v>44</v>
      </c>
      <c r="AY55" s="9" t="s">
        <v>89</v>
      </c>
      <c r="BE55" s="73">
        <f t="shared" si="3"/>
        <v>0</v>
      </c>
      <c r="BF55" s="73">
        <f t="shared" si="4"/>
        <v>0</v>
      </c>
      <c r="BG55" s="73">
        <f t="shared" si="5"/>
        <v>0</v>
      </c>
      <c r="BH55" s="73">
        <f t="shared" si="6"/>
        <v>0</v>
      </c>
      <c r="BI55" s="73">
        <f t="shared" si="7"/>
        <v>0</v>
      </c>
      <c r="BJ55" s="9" t="s">
        <v>44</v>
      </c>
      <c r="BK55" s="74">
        <f t="shared" si="8"/>
        <v>0</v>
      </c>
      <c r="BL55" s="9" t="s">
        <v>157</v>
      </c>
      <c r="BM55" s="72" t="s">
        <v>515</v>
      </c>
    </row>
    <row r="56" spans="1:65" s="1" customFormat="1" ht="16.5" customHeight="1">
      <c r="A56" s="16"/>
      <c r="B56" s="135"/>
      <c r="C56" s="75" t="s">
        <v>141</v>
      </c>
      <c r="D56" s="75" t="s">
        <v>123</v>
      </c>
      <c r="E56" s="76" t="s">
        <v>516</v>
      </c>
      <c r="F56" s="77" t="s">
        <v>517</v>
      </c>
      <c r="G56" s="78" t="s">
        <v>224</v>
      </c>
      <c r="H56" s="79">
        <v>12</v>
      </c>
      <c r="I56" s="79"/>
      <c r="J56" s="79"/>
      <c r="K56" s="137" t="s">
        <v>95</v>
      </c>
      <c r="L56" s="141"/>
      <c r="M56" s="139" t="s">
        <v>0</v>
      </c>
      <c r="N56" s="80" t="s">
        <v>14</v>
      </c>
      <c r="O56" s="70">
        <v>0</v>
      </c>
      <c r="P56" s="70">
        <f t="shared" si="0"/>
        <v>0</v>
      </c>
      <c r="Q56" s="70">
        <v>2.0000000000000001E-4</v>
      </c>
      <c r="R56" s="70">
        <f t="shared" si="1"/>
        <v>2.4000000000000002E-3</v>
      </c>
      <c r="S56" s="70">
        <v>0</v>
      </c>
      <c r="T56" s="71">
        <f t="shared" si="2"/>
        <v>0</v>
      </c>
      <c r="AR56" s="72" t="s">
        <v>216</v>
      </c>
      <c r="AT56" s="72" t="s">
        <v>123</v>
      </c>
      <c r="AU56" s="72" t="s">
        <v>44</v>
      </c>
      <c r="AY56" s="9" t="s">
        <v>89</v>
      </c>
      <c r="BE56" s="73">
        <f t="shared" si="3"/>
        <v>0</v>
      </c>
      <c r="BF56" s="73">
        <f t="shared" si="4"/>
        <v>0</v>
      </c>
      <c r="BG56" s="73">
        <f t="shared" si="5"/>
        <v>0</v>
      </c>
      <c r="BH56" s="73">
        <f t="shared" si="6"/>
        <v>0</v>
      </c>
      <c r="BI56" s="73">
        <f t="shared" si="7"/>
        <v>0</v>
      </c>
      <c r="BJ56" s="9" t="s">
        <v>44</v>
      </c>
      <c r="BK56" s="74">
        <f t="shared" si="8"/>
        <v>0</v>
      </c>
      <c r="BL56" s="9" t="s">
        <v>157</v>
      </c>
      <c r="BM56" s="72" t="s">
        <v>518</v>
      </c>
    </row>
    <row r="57" spans="1:65" s="1" customFormat="1" ht="16.5" customHeight="1">
      <c r="A57" s="16"/>
      <c r="B57" s="135"/>
      <c r="C57" s="75" t="s">
        <v>145</v>
      </c>
      <c r="D57" s="75" t="s">
        <v>123</v>
      </c>
      <c r="E57" s="76" t="s">
        <v>519</v>
      </c>
      <c r="F57" s="77" t="s">
        <v>520</v>
      </c>
      <c r="G57" s="78" t="s">
        <v>224</v>
      </c>
      <c r="H57" s="79">
        <v>13</v>
      </c>
      <c r="I57" s="79"/>
      <c r="J57" s="79"/>
      <c r="K57" s="137" t="s">
        <v>95</v>
      </c>
      <c r="L57" s="141"/>
      <c r="M57" s="139" t="s">
        <v>0</v>
      </c>
      <c r="N57" s="80" t="s">
        <v>14</v>
      </c>
      <c r="O57" s="70">
        <v>0</v>
      </c>
      <c r="P57" s="70">
        <f t="shared" si="0"/>
        <v>0</v>
      </c>
      <c r="Q57" s="70">
        <v>4.0000000000000002E-4</v>
      </c>
      <c r="R57" s="70">
        <f t="shared" si="1"/>
        <v>5.2000000000000006E-3</v>
      </c>
      <c r="S57" s="70">
        <v>0</v>
      </c>
      <c r="T57" s="71">
        <f t="shared" si="2"/>
        <v>0</v>
      </c>
      <c r="AR57" s="72" t="s">
        <v>216</v>
      </c>
      <c r="AT57" s="72" t="s">
        <v>123</v>
      </c>
      <c r="AU57" s="72" t="s">
        <v>44</v>
      </c>
      <c r="AY57" s="9" t="s">
        <v>89</v>
      </c>
      <c r="BE57" s="73">
        <f t="shared" si="3"/>
        <v>0</v>
      </c>
      <c r="BF57" s="73">
        <f t="shared" si="4"/>
        <v>0</v>
      </c>
      <c r="BG57" s="73">
        <f t="shared" si="5"/>
        <v>0</v>
      </c>
      <c r="BH57" s="73">
        <f t="shared" si="6"/>
        <v>0</v>
      </c>
      <c r="BI57" s="73">
        <f t="shared" si="7"/>
        <v>0</v>
      </c>
      <c r="BJ57" s="9" t="s">
        <v>44</v>
      </c>
      <c r="BK57" s="74">
        <f t="shared" si="8"/>
        <v>0</v>
      </c>
      <c r="BL57" s="9" t="s">
        <v>157</v>
      </c>
      <c r="BM57" s="72" t="s">
        <v>521</v>
      </c>
    </row>
    <row r="58" spans="1:65" s="1" customFormat="1" ht="24" customHeight="1">
      <c r="A58" s="16"/>
      <c r="B58" s="135"/>
      <c r="C58" s="64" t="s">
        <v>149</v>
      </c>
      <c r="D58" s="64" t="s">
        <v>91</v>
      </c>
      <c r="E58" s="65" t="s">
        <v>522</v>
      </c>
      <c r="F58" s="66" t="s">
        <v>523</v>
      </c>
      <c r="G58" s="67" t="s">
        <v>325</v>
      </c>
      <c r="H58" s="68">
        <v>1</v>
      </c>
      <c r="I58" s="68"/>
      <c r="J58" s="68"/>
      <c r="K58" s="136" t="s">
        <v>0</v>
      </c>
      <c r="L58" s="16"/>
      <c r="M58" s="138" t="s">
        <v>0</v>
      </c>
      <c r="N58" s="69" t="s">
        <v>14</v>
      </c>
      <c r="O58" s="70">
        <v>0.54332000000000003</v>
      </c>
      <c r="P58" s="70">
        <f t="shared" si="0"/>
        <v>0.54332000000000003</v>
      </c>
      <c r="Q58" s="70">
        <v>3.0000000000000001E-5</v>
      </c>
      <c r="R58" s="70">
        <f t="shared" si="1"/>
        <v>3.0000000000000001E-5</v>
      </c>
      <c r="S58" s="70">
        <v>0</v>
      </c>
      <c r="T58" s="71">
        <f t="shared" si="2"/>
        <v>0</v>
      </c>
      <c r="AR58" s="72" t="s">
        <v>157</v>
      </c>
      <c r="AT58" s="72" t="s">
        <v>91</v>
      </c>
      <c r="AU58" s="72" t="s">
        <v>44</v>
      </c>
      <c r="AY58" s="9" t="s">
        <v>89</v>
      </c>
      <c r="BE58" s="73">
        <f t="shared" si="3"/>
        <v>0</v>
      </c>
      <c r="BF58" s="73">
        <f t="shared" si="4"/>
        <v>0</v>
      </c>
      <c r="BG58" s="73">
        <f t="shared" si="5"/>
        <v>0</v>
      </c>
      <c r="BH58" s="73">
        <f t="shared" si="6"/>
        <v>0</v>
      </c>
      <c r="BI58" s="73">
        <f t="shared" si="7"/>
        <v>0</v>
      </c>
      <c r="BJ58" s="9" t="s">
        <v>44</v>
      </c>
      <c r="BK58" s="74">
        <f t="shared" si="8"/>
        <v>0</v>
      </c>
      <c r="BL58" s="9" t="s">
        <v>157</v>
      </c>
      <c r="BM58" s="72" t="s">
        <v>524</v>
      </c>
    </row>
    <row r="59" spans="1:65" s="1" customFormat="1" ht="16.5" customHeight="1">
      <c r="A59" s="16"/>
      <c r="B59" s="135"/>
      <c r="C59" s="75" t="s">
        <v>153</v>
      </c>
      <c r="D59" s="75" t="s">
        <v>123</v>
      </c>
      <c r="E59" s="76" t="s">
        <v>525</v>
      </c>
      <c r="F59" s="77" t="s">
        <v>526</v>
      </c>
      <c r="G59" s="78" t="s">
        <v>224</v>
      </c>
      <c r="H59" s="79">
        <v>1</v>
      </c>
      <c r="I59" s="79"/>
      <c r="J59" s="79"/>
      <c r="K59" s="137" t="s">
        <v>95</v>
      </c>
      <c r="L59" s="141"/>
      <c r="M59" s="139" t="s">
        <v>0</v>
      </c>
      <c r="N59" s="80" t="s">
        <v>14</v>
      </c>
      <c r="O59" s="70">
        <v>0</v>
      </c>
      <c r="P59" s="70">
        <f t="shared" si="0"/>
        <v>0</v>
      </c>
      <c r="Q59" s="70">
        <v>2.7E-4</v>
      </c>
      <c r="R59" s="70">
        <f t="shared" si="1"/>
        <v>2.7E-4</v>
      </c>
      <c r="S59" s="70">
        <v>0</v>
      </c>
      <c r="T59" s="71">
        <f t="shared" si="2"/>
        <v>0</v>
      </c>
      <c r="AR59" s="72" t="s">
        <v>216</v>
      </c>
      <c r="AT59" s="72" t="s">
        <v>123</v>
      </c>
      <c r="AU59" s="72" t="s">
        <v>44</v>
      </c>
      <c r="AY59" s="9" t="s">
        <v>89</v>
      </c>
      <c r="BE59" s="73">
        <f t="shared" si="3"/>
        <v>0</v>
      </c>
      <c r="BF59" s="73">
        <f t="shared" si="4"/>
        <v>0</v>
      </c>
      <c r="BG59" s="73">
        <f t="shared" si="5"/>
        <v>0</v>
      </c>
      <c r="BH59" s="73">
        <f t="shared" si="6"/>
        <v>0</v>
      </c>
      <c r="BI59" s="73">
        <f t="shared" si="7"/>
        <v>0</v>
      </c>
      <c r="BJ59" s="9" t="s">
        <v>44</v>
      </c>
      <c r="BK59" s="74">
        <f t="shared" si="8"/>
        <v>0</v>
      </c>
      <c r="BL59" s="9" t="s">
        <v>157</v>
      </c>
      <c r="BM59" s="72" t="s">
        <v>527</v>
      </c>
    </row>
    <row r="60" spans="1:65" s="1" customFormat="1" ht="16.5" customHeight="1">
      <c r="A60" s="16"/>
      <c r="B60" s="135"/>
      <c r="C60" s="64" t="s">
        <v>157</v>
      </c>
      <c r="D60" s="64" t="s">
        <v>91</v>
      </c>
      <c r="E60" s="65" t="s">
        <v>528</v>
      </c>
      <c r="F60" s="66" t="s">
        <v>529</v>
      </c>
      <c r="G60" s="67" t="s">
        <v>126</v>
      </c>
      <c r="H60" s="68">
        <v>14</v>
      </c>
      <c r="I60" s="68"/>
      <c r="J60" s="68"/>
      <c r="K60" s="136" t="s">
        <v>0</v>
      </c>
      <c r="L60" s="16"/>
      <c r="M60" s="138" t="s">
        <v>0</v>
      </c>
      <c r="N60" s="69" t="s">
        <v>14</v>
      </c>
      <c r="O60" s="70">
        <v>0.42214000000000002</v>
      </c>
      <c r="P60" s="70">
        <f t="shared" si="0"/>
        <v>5.9099599999999999</v>
      </c>
      <c r="Q60" s="70">
        <v>8.0000000000000007E-5</v>
      </c>
      <c r="R60" s="70">
        <f t="shared" si="1"/>
        <v>1.1200000000000001E-3</v>
      </c>
      <c r="S60" s="70">
        <v>0</v>
      </c>
      <c r="T60" s="71">
        <f t="shared" si="2"/>
        <v>0</v>
      </c>
      <c r="AR60" s="72" t="s">
        <v>157</v>
      </c>
      <c r="AT60" s="72" t="s">
        <v>91</v>
      </c>
      <c r="AU60" s="72" t="s">
        <v>44</v>
      </c>
      <c r="AY60" s="9" t="s">
        <v>89</v>
      </c>
      <c r="BE60" s="73">
        <f t="shared" si="3"/>
        <v>0</v>
      </c>
      <c r="BF60" s="73">
        <f t="shared" si="4"/>
        <v>0</v>
      </c>
      <c r="BG60" s="73">
        <f t="shared" si="5"/>
        <v>0</v>
      </c>
      <c r="BH60" s="73">
        <f t="shared" si="6"/>
        <v>0</v>
      </c>
      <c r="BI60" s="73">
        <f t="shared" si="7"/>
        <v>0</v>
      </c>
      <c r="BJ60" s="9" t="s">
        <v>44</v>
      </c>
      <c r="BK60" s="74">
        <f t="shared" si="8"/>
        <v>0</v>
      </c>
      <c r="BL60" s="9" t="s">
        <v>157</v>
      </c>
      <c r="BM60" s="72" t="s">
        <v>530</v>
      </c>
    </row>
    <row r="61" spans="1:65" s="1" customFormat="1" ht="16.5" customHeight="1">
      <c r="A61" s="16"/>
      <c r="B61" s="135"/>
      <c r="C61" s="64" t="s">
        <v>162</v>
      </c>
      <c r="D61" s="64" t="s">
        <v>91</v>
      </c>
      <c r="E61" s="65" t="s">
        <v>531</v>
      </c>
      <c r="F61" s="66" t="s">
        <v>532</v>
      </c>
      <c r="G61" s="67" t="s">
        <v>325</v>
      </c>
      <c r="H61" s="68">
        <v>1</v>
      </c>
      <c r="I61" s="68"/>
      <c r="J61" s="68"/>
      <c r="K61" s="136" t="s">
        <v>0</v>
      </c>
      <c r="L61" s="16"/>
      <c r="M61" s="138" t="s">
        <v>0</v>
      </c>
      <c r="N61" s="69" t="s">
        <v>14</v>
      </c>
      <c r="O61" s="70">
        <v>0.65032999999999996</v>
      </c>
      <c r="P61" s="70">
        <f t="shared" si="0"/>
        <v>0.65032999999999996</v>
      </c>
      <c r="Q61" s="70">
        <v>4.0000000000000001E-3</v>
      </c>
      <c r="R61" s="70">
        <f t="shared" si="1"/>
        <v>4.0000000000000001E-3</v>
      </c>
      <c r="S61" s="70">
        <v>0</v>
      </c>
      <c r="T61" s="71">
        <f t="shared" si="2"/>
        <v>0</v>
      </c>
      <c r="AR61" s="72" t="s">
        <v>157</v>
      </c>
      <c r="AT61" s="72" t="s">
        <v>91</v>
      </c>
      <c r="AU61" s="72" t="s">
        <v>44</v>
      </c>
      <c r="AY61" s="9" t="s">
        <v>89</v>
      </c>
      <c r="BE61" s="73">
        <f t="shared" si="3"/>
        <v>0</v>
      </c>
      <c r="BF61" s="73">
        <f t="shared" si="4"/>
        <v>0</v>
      </c>
      <c r="BG61" s="73">
        <f t="shared" si="5"/>
        <v>0</v>
      </c>
      <c r="BH61" s="73">
        <f t="shared" si="6"/>
        <v>0</v>
      </c>
      <c r="BI61" s="73">
        <f t="shared" si="7"/>
        <v>0</v>
      </c>
      <c r="BJ61" s="9" t="s">
        <v>44</v>
      </c>
      <c r="BK61" s="74">
        <f t="shared" si="8"/>
        <v>0</v>
      </c>
      <c r="BL61" s="9" t="s">
        <v>157</v>
      </c>
      <c r="BM61" s="72" t="s">
        <v>533</v>
      </c>
    </row>
    <row r="62" spans="1:65" s="1" customFormat="1" ht="16.5" customHeight="1">
      <c r="A62" s="16"/>
      <c r="B62" s="135"/>
      <c r="C62" s="64" t="s">
        <v>166</v>
      </c>
      <c r="D62" s="64" t="s">
        <v>91</v>
      </c>
      <c r="E62" s="65" t="s">
        <v>534</v>
      </c>
      <c r="F62" s="66" t="s">
        <v>535</v>
      </c>
      <c r="G62" s="67" t="s">
        <v>224</v>
      </c>
      <c r="H62" s="68">
        <v>6</v>
      </c>
      <c r="I62" s="68"/>
      <c r="J62" s="68"/>
      <c r="K62" s="136" t="s">
        <v>0</v>
      </c>
      <c r="L62" s="16"/>
      <c r="M62" s="138" t="s">
        <v>0</v>
      </c>
      <c r="N62" s="69" t="s">
        <v>14</v>
      </c>
      <c r="O62" s="70">
        <v>0.70499999999999996</v>
      </c>
      <c r="P62" s="70">
        <f t="shared" si="0"/>
        <v>4.2299999999999995</v>
      </c>
      <c r="Q62" s="70">
        <v>0</v>
      </c>
      <c r="R62" s="70">
        <f t="shared" si="1"/>
        <v>0</v>
      </c>
      <c r="S62" s="70">
        <v>0</v>
      </c>
      <c r="T62" s="71">
        <f t="shared" si="2"/>
        <v>0</v>
      </c>
      <c r="AR62" s="72" t="s">
        <v>157</v>
      </c>
      <c r="AT62" s="72" t="s">
        <v>91</v>
      </c>
      <c r="AU62" s="72" t="s">
        <v>44</v>
      </c>
      <c r="AY62" s="9" t="s">
        <v>89</v>
      </c>
      <c r="BE62" s="73">
        <f t="shared" si="3"/>
        <v>0</v>
      </c>
      <c r="BF62" s="73">
        <f t="shared" si="4"/>
        <v>0</v>
      </c>
      <c r="BG62" s="73">
        <f t="shared" si="5"/>
        <v>0</v>
      </c>
      <c r="BH62" s="73">
        <f t="shared" si="6"/>
        <v>0</v>
      </c>
      <c r="BI62" s="73">
        <f t="shared" si="7"/>
        <v>0</v>
      </c>
      <c r="BJ62" s="9" t="s">
        <v>44</v>
      </c>
      <c r="BK62" s="74">
        <f t="shared" si="8"/>
        <v>0</v>
      </c>
      <c r="BL62" s="9" t="s">
        <v>157</v>
      </c>
      <c r="BM62" s="72" t="s">
        <v>536</v>
      </c>
    </row>
    <row r="63" spans="1:65" s="1" customFormat="1" ht="16.5" customHeight="1">
      <c r="A63" s="16"/>
      <c r="B63" s="135"/>
      <c r="C63" s="75" t="s">
        <v>170</v>
      </c>
      <c r="D63" s="75" t="s">
        <v>123</v>
      </c>
      <c r="E63" s="76" t="s">
        <v>537</v>
      </c>
      <c r="F63" s="77" t="s">
        <v>538</v>
      </c>
      <c r="G63" s="78" t="s">
        <v>224</v>
      </c>
      <c r="H63" s="79">
        <v>6</v>
      </c>
      <c r="I63" s="79"/>
      <c r="J63" s="79"/>
      <c r="K63" s="137" t="s">
        <v>95</v>
      </c>
      <c r="L63" s="141"/>
      <c r="M63" s="139" t="s">
        <v>0</v>
      </c>
      <c r="N63" s="80" t="s">
        <v>14</v>
      </c>
      <c r="O63" s="70">
        <v>0</v>
      </c>
      <c r="P63" s="70">
        <f t="shared" si="0"/>
        <v>0</v>
      </c>
      <c r="Q63" s="70">
        <v>2.3879999999999998E-2</v>
      </c>
      <c r="R63" s="70">
        <f t="shared" si="1"/>
        <v>0.14327999999999999</v>
      </c>
      <c r="S63" s="70">
        <v>0</v>
      </c>
      <c r="T63" s="71">
        <f t="shared" si="2"/>
        <v>0</v>
      </c>
      <c r="AR63" s="72" t="s">
        <v>216</v>
      </c>
      <c r="AT63" s="72" t="s">
        <v>123</v>
      </c>
      <c r="AU63" s="72" t="s">
        <v>44</v>
      </c>
      <c r="AY63" s="9" t="s">
        <v>89</v>
      </c>
      <c r="BE63" s="73">
        <f t="shared" si="3"/>
        <v>0</v>
      </c>
      <c r="BF63" s="73">
        <f t="shared" si="4"/>
        <v>0</v>
      </c>
      <c r="BG63" s="73">
        <f t="shared" si="5"/>
        <v>0</v>
      </c>
      <c r="BH63" s="73">
        <f t="shared" si="6"/>
        <v>0</v>
      </c>
      <c r="BI63" s="73">
        <f t="shared" si="7"/>
        <v>0</v>
      </c>
      <c r="BJ63" s="9" t="s">
        <v>44</v>
      </c>
      <c r="BK63" s="74">
        <f t="shared" si="8"/>
        <v>0</v>
      </c>
      <c r="BL63" s="9" t="s">
        <v>157</v>
      </c>
      <c r="BM63" s="72" t="s">
        <v>539</v>
      </c>
    </row>
    <row r="64" spans="1:65" s="1" customFormat="1" ht="24" customHeight="1">
      <c r="A64" s="16"/>
      <c r="B64" s="135"/>
      <c r="C64" s="64" t="s">
        <v>2</v>
      </c>
      <c r="D64" s="64" t="s">
        <v>91</v>
      </c>
      <c r="E64" s="65" t="s">
        <v>540</v>
      </c>
      <c r="F64" s="66" t="s">
        <v>541</v>
      </c>
      <c r="G64" s="67" t="s">
        <v>312</v>
      </c>
      <c r="H64" s="68">
        <v>44.151000000000003</v>
      </c>
      <c r="I64" s="68"/>
      <c r="J64" s="68"/>
      <c r="K64" s="136" t="s">
        <v>95</v>
      </c>
      <c r="L64" s="16"/>
      <c r="M64" s="138" t="s">
        <v>0</v>
      </c>
      <c r="N64" s="69" t="s">
        <v>14</v>
      </c>
      <c r="O64" s="70">
        <v>0</v>
      </c>
      <c r="P64" s="70">
        <f t="shared" si="0"/>
        <v>0</v>
      </c>
      <c r="Q64" s="70">
        <v>0</v>
      </c>
      <c r="R64" s="70">
        <f t="shared" si="1"/>
        <v>0</v>
      </c>
      <c r="S64" s="70">
        <v>0</v>
      </c>
      <c r="T64" s="71">
        <f t="shared" si="2"/>
        <v>0</v>
      </c>
      <c r="AR64" s="72" t="s">
        <v>157</v>
      </c>
      <c r="AT64" s="72" t="s">
        <v>91</v>
      </c>
      <c r="AU64" s="72" t="s">
        <v>44</v>
      </c>
      <c r="AY64" s="9" t="s">
        <v>89</v>
      </c>
      <c r="BE64" s="73">
        <f t="shared" si="3"/>
        <v>0</v>
      </c>
      <c r="BF64" s="73">
        <f t="shared" si="4"/>
        <v>0</v>
      </c>
      <c r="BG64" s="73">
        <f t="shared" si="5"/>
        <v>0</v>
      </c>
      <c r="BH64" s="73">
        <f t="shared" si="6"/>
        <v>0</v>
      </c>
      <c r="BI64" s="73">
        <f t="shared" si="7"/>
        <v>0</v>
      </c>
      <c r="BJ64" s="9" t="s">
        <v>44</v>
      </c>
      <c r="BK64" s="74">
        <f t="shared" si="8"/>
        <v>0</v>
      </c>
      <c r="BL64" s="9" t="s">
        <v>157</v>
      </c>
      <c r="BM64" s="72" t="s">
        <v>542</v>
      </c>
    </row>
    <row r="65" spans="1:65" s="8" customFormat="1" ht="22.9" customHeight="1">
      <c r="A65" s="57"/>
      <c r="B65" s="57"/>
      <c r="D65" s="54" t="s">
        <v>34</v>
      </c>
      <c r="E65" s="62" t="s">
        <v>543</v>
      </c>
      <c r="F65" s="62" t="s">
        <v>544</v>
      </c>
      <c r="J65" s="63"/>
      <c r="L65" s="57"/>
      <c r="M65" s="57"/>
      <c r="N65" s="57"/>
      <c r="O65" s="57"/>
      <c r="P65" s="58">
        <f>SUM(P66:P67)</f>
        <v>5.5510000000000002</v>
      </c>
      <c r="Q65" s="57"/>
      <c r="R65" s="58">
        <f>SUM(R66:R67)</f>
        <v>0</v>
      </c>
      <c r="S65" s="57"/>
      <c r="T65" s="59">
        <f>SUM(T66:T67)</f>
        <v>0</v>
      </c>
      <c r="AR65" s="54" t="s">
        <v>44</v>
      </c>
      <c r="AT65" s="60" t="s">
        <v>34</v>
      </c>
      <c r="AU65" s="60" t="s">
        <v>40</v>
      </c>
      <c r="AY65" s="54" t="s">
        <v>89</v>
      </c>
      <c r="BK65" s="61">
        <f>SUM(BK66:BK67)</f>
        <v>0</v>
      </c>
    </row>
    <row r="66" spans="1:65" s="1" customFormat="1" ht="24" customHeight="1">
      <c r="A66" s="16"/>
      <c r="B66" s="135"/>
      <c r="C66" s="64" t="s">
        <v>177</v>
      </c>
      <c r="D66" s="64" t="s">
        <v>91</v>
      </c>
      <c r="E66" s="65" t="s">
        <v>545</v>
      </c>
      <c r="F66" s="66" t="s">
        <v>546</v>
      </c>
      <c r="G66" s="67" t="s">
        <v>219</v>
      </c>
      <c r="H66" s="68">
        <v>56</v>
      </c>
      <c r="I66" s="68"/>
      <c r="J66" s="68"/>
      <c r="K66" s="136" t="s">
        <v>95</v>
      </c>
      <c r="L66" s="16"/>
      <c r="M66" s="138" t="s">
        <v>0</v>
      </c>
      <c r="N66" s="69" t="s">
        <v>14</v>
      </c>
      <c r="O66" s="70">
        <v>3.1E-2</v>
      </c>
      <c r="P66" s="70">
        <f>O66*H66</f>
        <v>1.736</v>
      </c>
      <c r="Q66" s="70">
        <v>0</v>
      </c>
      <c r="R66" s="70">
        <f>Q66*H66</f>
        <v>0</v>
      </c>
      <c r="S66" s="70">
        <v>0</v>
      </c>
      <c r="T66" s="71">
        <f>S66*H66</f>
        <v>0</v>
      </c>
      <c r="AR66" s="72" t="s">
        <v>157</v>
      </c>
      <c r="AT66" s="72" t="s">
        <v>91</v>
      </c>
      <c r="AU66" s="72" t="s">
        <v>44</v>
      </c>
      <c r="AY66" s="9" t="s">
        <v>89</v>
      </c>
      <c r="BE66" s="73">
        <f>IF(N66="základná",J66,0)</f>
        <v>0</v>
      </c>
      <c r="BF66" s="73">
        <f>IF(N66="znížená",J66,0)</f>
        <v>0</v>
      </c>
      <c r="BG66" s="73">
        <f>IF(N66="zákl. prenesená",J66,0)</f>
        <v>0</v>
      </c>
      <c r="BH66" s="73">
        <f>IF(N66="zníž. prenesená",J66,0)</f>
        <v>0</v>
      </c>
      <c r="BI66" s="73">
        <f>IF(N66="nulová",J66,0)</f>
        <v>0</v>
      </c>
      <c r="BJ66" s="9" t="s">
        <v>44</v>
      </c>
      <c r="BK66" s="74">
        <f>ROUND(I66*H66,3)</f>
        <v>0</v>
      </c>
      <c r="BL66" s="9" t="s">
        <v>157</v>
      </c>
      <c r="BM66" s="72" t="s">
        <v>547</v>
      </c>
    </row>
    <row r="67" spans="1:65" s="1" customFormat="1" ht="16.5" customHeight="1">
      <c r="A67" s="16"/>
      <c r="B67" s="135"/>
      <c r="C67" s="64" t="s">
        <v>181</v>
      </c>
      <c r="D67" s="64" t="s">
        <v>91</v>
      </c>
      <c r="E67" s="65" t="s">
        <v>548</v>
      </c>
      <c r="F67" s="66" t="s">
        <v>549</v>
      </c>
      <c r="G67" s="67" t="s">
        <v>312</v>
      </c>
      <c r="H67" s="68">
        <v>3.5</v>
      </c>
      <c r="I67" s="68"/>
      <c r="J67" s="68"/>
      <c r="K67" s="136" t="s">
        <v>0</v>
      </c>
      <c r="L67" s="16"/>
      <c r="M67" s="140" t="s">
        <v>0</v>
      </c>
      <c r="N67" s="81" t="s">
        <v>14</v>
      </c>
      <c r="O67" s="82">
        <v>1.0900000000000001</v>
      </c>
      <c r="P67" s="82">
        <f>O67*H67</f>
        <v>3.8150000000000004</v>
      </c>
      <c r="Q67" s="82">
        <v>0</v>
      </c>
      <c r="R67" s="82">
        <f>Q67*H67</f>
        <v>0</v>
      </c>
      <c r="S67" s="82">
        <v>0</v>
      </c>
      <c r="T67" s="83">
        <f>S67*H67</f>
        <v>0</v>
      </c>
      <c r="AR67" s="72" t="s">
        <v>550</v>
      </c>
      <c r="AT67" s="72" t="s">
        <v>91</v>
      </c>
      <c r="AU67" s="72" t="s">
        <v>44</v>
      </c>
      <c r="AY67" s="9" t="s">
        <v>89</v>
      </c>
      <c r="BE67" s="73">
        <f>IF(N67="základná",J67,0)</f>
        <v>0</v>
      </c>
      <c r="BF67" s="73">
        <f>IF(N67="znížená",J67,0)</f>
        <v>0</v>
      </c>
      <c r="BG67" s="73">
        <f>IF(N67="zákl. prenesená",J67,0)</f>
        <v>0</v>
      </c>
      <c r="BH67" s="73">
        <f>IF(N67="zníž. prenesená",J67,0)</f>
        <v>0</v>
      </c>
      <c r="BI67" s="73">
        <f>IF(N67="nulová",J67,0)</f>
        <v>0</v>
      </c>
      <c r="BJ67" s="9" t="s">
        <v>44</v>
      </c>
      <c r="BK67" s="74">
        <f>ROUND(I67*H67,3)</f>
        <v>0</v>
      </c>
      <c r="BL67" s="9" t="s">
        <v>550</v>
      </c>
      <c r="BM67" s="72" t="s">
        <v>551</v>
      </c>
    </row>
    <row r="68" spans="1:65" s="1" customFormat="1" ht="6.9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65" s="130" customFormat="1"/>
  </sheetData>
  <autoFilter ref="C38:K67" xr:uid="{00000000-0009-0000-0000-000003000000}"/>
  <pageMargins left="0.39370078740157483" right="0.39370078740157483" top="1.1811023622047245" bottom="0.39370078740157483" header="0" footer="0"/>
  <pageSetup paperSize="9" scale="83" fitToHeight="100" orientation="portrait" blackAndWhite="1" r:id="rId1"/>
  <headerFooter>
    <oddFooter>&amp;CStrana &amp;P z &amp;N</oddFooter>
  </headerFooter>
  <rowBreaks count="1" manualBreakCount="1">
    <brk id="2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21"/>
  <sheetViews>
    <sheetView showGridLines="0" workbookViewId="0">
      <selection activeCell="F45" sqref="F45"/>
    </sheetView>
  </sheetViews>
  <sheetFormatPr defaultRowHeight="11.25"/>
  <cols>
    <col min="1" max="1" width="8.33203125" style="130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style="130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12" s="130" customFormat="1"/>
    <row r="2" spans="1:12" s="1" customFormat="1" ht="6.9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" customFormat="1" ht="24.95" customHeight="1">
      <c r="A3" s="16"/>
      <c r="B3" s="16"/>
      <c r="C3" s="10" t="s">
        <v>726</v>
      </c>
      <c r="L3" s="16"/>
    </row>
    <row r="4" spans="1:12" s="1" customFormat="1" ht="6.95" customHeight="1">
      <c r="A4" s="16"/>
      <c r="B4" s="16"/>
      <c r="L4" s="16"/>
    </row>
    <row r="5" spans="1:12" s="1" customFormat="1" ht="24.95" customHeight="1">
      <c r="A5" s="16"/>
      <c r="B5" s="16"/>
      <c r="C5" s="114" t="s">
        <v>688</v>
      </c>
      <c r="D5" s="118"/>
      <c r="E5" s="118"/>
      <c r="F5" s="118" t="s">
        <v>5</v>
      </c>
      <c r="L5" s="16"/>
    </row>
    <row r="6" spans="1:12" ht="24.95" customHeight="1">
      <c r="B6" s="130"/>
      <c r="C6" s="103" t="s">
        <v>683</v>
      </c>
      <c r="D6" s="106"/>
      <c r="E6" s="106"/>
      <c r="F6" s="106" t="s">
        <v>684</v>
      </c>
    </row>
    <row r="7" spans="1:12" s="1" customFormat="1" ht="24.95" customHeight="1">
      <c r="A7" s="16"/>
      <c r="B7" s="16"/>
      <c r="C7" s="103" t="s">
        <v>689</v>
      </c>
      <c r="D7" s="106"/>
      <c r="E7" s="106"/>
      <c r="F7" s="106" t="s">
        <v>713</v>
      </c>
      <c r="L7" s="16"/>
    </row>
    <row r="8" spans="1:12" s="115" customFormat="1" ht="14.1" customHeight="1">
      <c r="A8" s="133"/>
      <c r="B8" s="133"/>
      <c r="C8" s="92" t="s">
        <v>676</v>
      </c>
      <c r="F8" s="92" t="s">
        <v>56</v>
      </c>
      <c r="I8" s="92" t="s">
        <v>8</v>
      </c>
      <c r="J8" s="119">
        <v>43533</v>
      </c>
      <c r="L8" s="133"/>
    </row>
    <row r="9" spans="1:12" s="1" customFormat="1" ht="14.1" customHeight="1">
      <c r="A9" s="16"/>
      <c r="B9" s="16"/>
      <c r="L9" s="16"/>
    </row>
    <row r="10" spans="1:12" s="1" customFormat="1" ht="14.1" customHeight="1">
      <c r="A10" s="16"/>
      <c r="B10" s="16"/>
      <c r="C10" s="29" t="s">
        <v>675</v>
      </c>
      <c r="D10" s="98"/>
      <c r="E10" s="98"/>
      <c r="F10" s="29" t="s">
        <v>674</v>
      </c>
      <c r="I10" s="12" t="s">
        <v>11</v>
      </c>
      <c r="J10" s="13"/>
      <c r="L10" s="16"/>
    </row>
    <row r="11" spans="1:12" s="1" customFormat="1" ht="15.2" customHeight="1">
      <c r="A11" s="16"/>
      <c r="B11" s="16"/>
      <c r="C11" s="88" t="s">
        <v>690</v>
      </c>
      <c r="F11" s="11"/>
      <c r="I11" s="12" t="s">
        <v>12</v>
      </c>
      <c r="J11" s="13"/>
      <c r="L11" s="16"/>
    </row>
    <row r="12" spans="1:12" s="1" customFormat="1" ht="10.35" customHeight="1">
      <c r="A12" s="16"/>
      <c r="B12" s="16"/>
      <c r="L12" s="16"/>
    </row>
    <row r="13" spans="1:12" s="1" customFormat="1" ht="29.25" customHeight="1">
      <c r="A13" s="16"/>
      <c r="B13" s="16"/>
      <c r="C13" s="45" t="s">
        <v>57</v>
      </c>
      <c r="D13" s="44"/>
      <c r="E13" s="44"/>
      <c r="F13" s="44"/>
      <c r="G13" s="44"/>
      <c r="H13" s="44"/>
      <c r="I13" s="44"/>
      <c r="J13" s="46" t="s">
        <v>58</v>
      </c>
      <c r="K13" s="44"/>
      <c r="L13" s="16"/>
    </row>
    <row r="14" spans="1:12" s="1" customFormat="1" ht="10.35" customHeight="1">
      <c r="A14" s="16"/>
      <c r="B14" s="16"/>
      <c r="L14" s="16"/>
    </row>
    <row r="15" spans="1:12" s="5" customFormat="1" ht="24.95" customHeight="1">
      <c r="A15" s="131"/>
      <c r="B15" s="131"/>
      <c r="D15" s="47" t="s">
        <v>552</v>
      </c>
      <c r="E15" s="48"/>
      <c r="F15" s="48"/>
      <c r="G15" s="48"/>
      <c r="H15" s="48"/>
      <c r="I15" s="48"/>
      <c r="J15" s="49"/>
      <c r="L15" s="131"/>
    </row>
    <row r="16" spans="1:12" s="1" customFormat="1" ht="21.75" customHeight="1">
      <c r="A16" s="16"/>
      <c r="B16" s="16"/>
      <c r="L16" s="16"/>
    </row>
    <row r="17" spans="1:12" s="1" customFormat="1" ht="6.9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s="130" customFormat="1"/>
    <row r="19" spans="1:12" s="130" customFormat="1" ht="9.75" customHeight="1"/>
    <row r="20" spans="1:12" s="130" customFormat="1"/>
    <row r="21" spans="1:12" s="1" customFormat="1" ht="6.9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</sheetData>
  <pageMargins left="0.39370078740157483" right="0.39370078740157483" top="1.1811023622047245" bottom="0.39370078740157483" header="0" footer="0"/>
  <pageSetup paperSize="9" scale="88" fitToHeight="100" orientation="portrait" blackAndWhite="1" r:id="rId1"/>
  <headerFooter>
    <oddFooter>&amp;CStrana &amp;P z &amp;N</oddFooter>
  </headerFooter>
  <rowBreaks count="2" manualBreakCount="2">
    <brk id="17" max="16383" man="1"/>
    <brk id="18" max="16383" man="1"/>
  </rowBreaks>
  <colBreaks count="1" manualBreakCount="1">
    <brk id="3" max="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M66"/>
  <sheetViews>
    <sheetView showGridLines="0" topLeftCell="A43" workbookViewId="0">
      <selection activeCell="E47" sqref="E47"/>
    </sheetView>
  </sheetViews>
  <sheetFormatPr defaultRowHeight="11.25"/>
  <cols>
    <col min="1" max="1" width="8.33203125" style="130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style="130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12" s="130" customFormat="1"/>
    <row r="2" spans="1:12" s="1" customFormat="1" ht="6.9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" customFormat="1" ht="24.95" customHeight="1">
      <c r="A3" s="16"/>
      <c r="B3" s="16"/>
      <c r="C3" s="10" t="s">
        <v>724</v>
      </c>
      <c r="L3" s="16"/>
    </row>
    <row r="4" spans="1:12" s="1" customFormat="1" ht="6.95" customHeight="1">
      <c r="A4" s="16"/>
      <c r="B4" s="16"/>
      <c r="L4" s="16"/>
    </row>
    <row r="5" spans="1:12" s="1" customFormat="1" ht="24.95" customHeight="1">
      <c r="A5" s="16"/>
      <c r="B5" s="16"/>
      <c r="C5" s="114" t="s">
        <v>688</v>
      </c>
      <c r="D5" s="118"/>
      <c r="E5" s="118"/>
      <c r="F5" s="118" t="s">
        <v>5</v>
      </c>
      <c r="L5" s="16"/>
    </row>
    <row r="6" spans="1:12" ht="24.95" customHeight="1">
      <c r="B6" s="130"/>
      <c r="C6" s="103" t="s">
        <v>683</v>
      </c>
      <c r="D6" s="106"/>
      <c r="E6" s="106"/>
      <c r="F6" s="106" t="s">
        <v>684</v>
      </c>
    </row>
    <row r="7" spans="1:12" s="1" customFormat="1" ht="24.95" customHeight="1">
      <c r="A7" s="16"/>
      <c r="B7" s="16"/>
      <c r="C7" s="103" t="s">
        <v>689</v>
      </c>
      <c r="F7" s="106" t="s">
        <v>681</v>
      </c>
      <c r="L7" s="16"/>
    </row>
    <row r="8" spans="1:12" s="1" customFormat="1" ht="6.95" customHeight="1">
      <c r="A8" s="16"/>
      <c r="B8" s="16"/>
      <c r="L8" s="16"/>
    </row>
    <row r="9" spans="1:12" s="1" customFormat="1" ht="14.1" customHeight="1">
      <c r="A9" s="16"/>
      <c r="B9" s="16"/>
      <c r="C9" s="29" t="s">
        <v>676</v>
      </c>
      <c r="D9" s="98"/>
      <c r="E9" s="98"/>
      <c r="F9" s="29" t="s">
        <v>56</v>
      </c>
      <c r="G9" s="98"/>
      <c r="H9" s="98"/>
      <c r="I9" s="29" t="s">
        <v>677</v>
      </c>
      <c r="J9" s="129">
        <v>43533</v>
      </c>
      <c r="L9" s="16"/>
    </row>
    <row r="10" spans="1:12" s="1" customFormat="1" ht="14.1" customHeight="1">
      <c r="A10" s="16"/>
      <c r="B10" s="16"/>
      <c r="L10" s="16"/>
    </row>
    <row r="11" spans="1:12" s="1" customFormat="1" ht="14.1" customHeight="1">
      <c r="A11" s="16"/>
      <c r="B11" s="16"/>
      <c r="C11" s="29" t="s">
        <v>675</v>
      </c>
      <c r="D11" s="98"/>
      <c r="E11" s="98"/>
      <c r="F11" s="29" t="s">
        <v>674</v>
      </c>
      <c r="I11" s="12" t="s">
        <v>11</v>
      </c>
      <c r="J11" s="13"/>
      <c r="L11" s="16"/>
    </row>
    <row r="12" spans="1:12" s="1" customFormat="1" ht="15.2" customHeight="1">
      <c r="A12" s="16"/>
      <c r="B12" s="16"/>
      <c r="C12" s="117" t="s">
        <v>690</v>
      </c>
      <c r="F12" s="11"/>
      <c r="I12" s="12" t="s">
        <v>12</v>
      </c>
      <c r="J12" s="13"/>
      <c r="L12" s="16"/>
    </row>
    <row r="13" spans="1:12" s="1" customFormat="1" ht="10.35" customHeight="1">
      <c r="A13" s="16"/>
      <c r="B13" s="16"/>
      <c r="L13" s="16"/>
    </row>
    <row r="14" spans="1:12" s="1" customFormat="1" ht="29.25" customHeight="1">
      <c r="A14" s="16"/>
      <c r="B14" s="16"/>
      <c r="C14" s="45" t="s">
        <v>57</v>
      </c>
      <c r="D14" s="44"/>
      <c r="E14" s="44"/>
      <c r="F14" s="44"/>
      <c r="G14" s="44"/>
      <c r="H14" s="44"/>
      <c r="I14" s="44"/>
      <c r="J14" s="46" t="s">
        <v>58</v>
      </c>
      <c r="K14" s="44"/>
      <c r="L14" s="16"/>
    </row>
    <row r="15" spans="1:12" s="1" customFormat="1" ht="10.35" customHeight="1">
      <c r="A15" s="16"/>
      <c r="B15" s="16"/>
      <c r="L15" s="16"/>
    </row>
    <row r="16" spans="1:12" s="5" customFormat="1" ht="24.95" customHeight="1">
      <c r="A16" s="131"/>
      <c r="B16" s="131"/>
      <c r="D16" s="47" t="s">
        <v>59</v>
      </c>
      <c r="E16" s="48"/>
      <c r="F16" s="48"/>
      <c r="G16" s="48"/>
      <c r="H16" s="48"/>
      <c r="I16" s="48"/>
      <c r="J16" s="49"/>
      <c r="L16" s="131"/>
    </row>
    <row r="17" spans="1:12" s="6" customFormat="1" ht="19.899999999999999" customHeight="1">
      <c r="A17" s="132"/>
      <c r="B17" s="132"/>
      <c r="D17" s="120" t="s">
        <v>60</v>
      </c>
      <c r="E17" s="121"/>
      <c r="F17" s="121"/>
      <c r="G17" s="121"/>
      <c r="H17" s="121"/>
      <c r="I17" s="121"/>
      <c r="J17" s="122"/>
      <c r="L17" s="132"/>
    </row>
    <row r="18" spans="1:12" s="6" customFormat="1" ht="19.899999999999999" customHeight="1">
      <c r="A18" s="132"/>
      <c r="B18" s="132"/>
      <c r="D18" s="120" t="s">
        <v>475</v>
      </c>
      <c r="E18" s="121"/>
      <c r="F18" s="121"/>
      <c r="G18" s="121"/>
      <c r="H18" s="121"/>
      <c r="I18" s="121"/>
      <c r="J18" s="122"/>
      <c r="L18" s="132"/>
    </row>
    <row r="19" spans="1:12" s="6" customFormat="1" ht="19.899999999999999" customHeight="1">
      <c r="A19" s="132"/>
      <c r="B19" s="132"/>
      <c r="D19" s="120" t="s">
        <v>476</v>
      </c>
      <c r="E19" s="121"/>
      <c r="F19" s="121"/>
      <c r="G19" s="121"/>
      <c r="H19" s="121"/>
      <c r="I19" s="121"/>
      <c r="J19" s="122"/>
      <c r="L19" s="132"/>
    </row>
    <row r="20" spans="1:12" s="6" customFormat="1" ht="19.899999999999999" customHeight="1">
      <c r="A20" s="132"/>
      <c r="B20" s="132"/>
      <c r="D20" s="120" t="s">
        <v>64</v>
      </c>
      <c r="E20" s="121"/>
      <c r="F20" s="121"/>
      <c r="G20" s="121"/>
      <c r="H20" s="121"/>
      <c r="I20" s="121"/>
      <c r="J20" s="122"/>
      <c r="L20" s="132"/>
    </row>
    <row r="21" spans="1:12" s="5" customFormat="1" ht="24.95" customHeight="1">
      <c r="A21" s="131"/>
      <c r="B21" s="131"/>
      <c r="D21" s="47" t="s">
        <v>65</v>
      </c>
      <c r="E21" s="48"/>
      <c r="F21" s="48"/>
      <c r="G21" s="48"/>
      <c r="H21" s="48"/>
      <c r="I21" s="48"/>
      <c r="J21" s="49"/>
      <c r="L21" s="131"/>
    </row>
    <row r="22" spans="1:12" s="6" customFormat="1" ht="19.899999999999999" customHeight="1">
      <c r="A22" s="132"/>
      <c r="B22" s="132"/>
      <c r="D22" s="120" t="s">
        <v>553</v>
      </c>
      <c r="E22" s="121"/>
      <c r="F22" s="121"/>
      <c r="G22" s="121"/>
      <c r="H22" s="121"/>
      <c r="I22" s="121"/>
      <c r="J22" s="122"/>
      <c r="L22" s="132"/>
    </row>
    <row r="23" spans="1:12" s="1" customFormat="1" ht="21.75" customHeight="1">
      <c r="A23" s="16"/>
      <c r="B23" s="16"/>
      <c r="L23" s="16"/>
    </row>
    <row r="24" spans="1:12" s="1" customFormat="1" ht="6.9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s="130" customFormat="1"/>
    <row r="27" spans="1:12" s="130" customFormat="1"/>
    <row r="28" spans="1:12" s="1" customFormat="1" ht="6.9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s="1" customFormat="1" ht="24.95" customHeight="1">
      <c r="A29" s="16"/>
      <c r="B29" s="16"/>
      <c r="C29" s="10" t="s">
        <v>723</v>
      </c>
      <c r="L29" s="16"/>
    </row>
    <row r="30" spans="1:12" s="1" customFormat="1" ht="6.95" customHeight="1">
      <c r="A30" s="16"/>
      <c r="B30" s="16"/>
      <c r="L30" s="16"/>
    </row>
    <row r="31" spans="1:12" s="1" customFormat="1" ht="24.95" customHeight="1">
      <c r="A31" s="16"/>
      <c r="B31" s="16"/>
      <c r="C31" s="114" t="s">
        <v>688</v>
      </c>
      <c r="D31" s="118"/>
      <c r="E31" s="118"/>
      <c r="F31" s="118" t="s">
        <v>5</v>
      </c>
      <c r="L31" s="16"/>
    </row>
    <row r="32" spans="1:12" ht="24.95" customHeight="1">
      <c r="B32" s="130"/>
      <c r="C32" s="103" t="s">
        <v>683</v>
      </c>
      <c r="D32" s="102"/>
      <c r="E32" s="102"/>
      <c r="F32" s="102" t="s">
        <v>684</v>
      </c>
    </row>
    <row r="33" spans="1:65" s="1" customFormat="1" ht="24.95" customHeight="1">
      <c r="A33" s="16"/>
      <c r="B33" s="16"/>
      <c r="C33" s="103" t="s">
        <v>689</v>
      </c>
      <c r="D33" s="106"/>
      <c r="E33" s="106"/>
      <c r="F33" s="106" t="s">
        <v>681</v>
      </c>
      <c r="L33" s="16"/>
    </row>
    <row r="34" spans="1:65" s="1" customFormat="1" ht="14.1" customHeight="1">
      <c r="A34" s="16"/>
      <c r="B34" s="16"/>
      <c r="C34" s="29" t="s">
        <v>676</v>
      </c>
      <c r="D34" s="98"/>
      <c r="E34" s="98"/>
      <c r="F34" s="29" t="s">
        <v>56</v>
      </c>
      <c r="G34" s="98"/>
      <c r="H34" s="98"/>
      <c r="I34" s="29" t="s">
        <v>677</v>
      </c>
      <c r="J34" s="129">
        <v>43533</v>
      </c>
      <c r="L34" s="16"/>
    </row>
    <row r="35" spans="1:65" s="1" customFormat="1" ht="14.1" customHeight="1">
      <c r="A35" s="16"/>
      <c r="B35" s="16"/>
      <c r="C35" s="115"/>
      <c r="D35" s="115"/>
      <c r="E35" s="115"/>
      <c r="F35" s="115"/>
      <c r="L35" s="16"/>
    </row>
    <row r="36" spans="1:65" s="1" customFormat="1" ht="14.1" customHeight="1">
      <c r="A36" s="16"/>
      <c r="B36" s="16"/>
      <c r="C36" s="92" t="s">
        <v>675</v>
      </c>
      <c r="D36" s="115"/>
      <c r="E36" s="115"/>
      <c r="F36" s="92" t="s">
        <v>674</v>
      </c>
      <c r="I36" s="12" t="s">
        <v>11</v>
      </c>
      <c r="J36" s="13"/>
      <c r="L36" s="16"/>
    </row>
    <row r="37" spans="1:65" s="1" customFormat="1" ht="15.2" customHeight="1">
      <c r="A37" s="16"/>
      <c r="B37" s="16"/>
      <c r="C37" s="117" t="s">
        <v>10</v>
      </c>
      <c r="F37" s="11"/>
      <c r="I37" s="12" t="s">
        <v>12</v>
      </c>
      <c r="J37" s="13"/>
      <c r="L37" s="16"/>
    </row>
    <row r="38" spans="1:65" s="1" customFormat="1" ht="10.35" customHeight="1">
      <c r="A38" s="16"/>
      <c r="B38" s="16"/>
      <c r="L38" s="16"/>
    </row>
    <row r="39" spans="1:65" s="7" customFormat="1" ht="29.25" customHeight="1">
      <c r="A39" s="134"/>
      <c r="B39" s="134"/>
      <c r="C39" s="50" t="s">
        <v>76</v>
      </c>
      <c r="D39" s="51" t="s">
        <v>21</v>
      </c>
      <c r="E39" s="51" t="s">
        <v>17</v>
      </c>
      <c r="F39" s="51" t="s">
        <v>18</v>
      </c>
      <c r="G39" s="51" t="s">
        <v>77</v>
      </c>
      <c r="H39" s="51" t="s">
        <v>78</v>
      </c>
      <c r="I39" s="51" t="s">
        <v>79</v>
      </c>
      <c r="J39" s="52" t="s">
        <v>58</v>
      </c>
      <c r="K39" s="53" t="s">
        <v>80</v>
      </c>
      <c r="L39" s="134"/>
      <c r="M39" s="20" t="s">
        <v>0</v>
      </c>
      <c r="N39" s="20" t="s">
        <v>13</v>
      </c>
      <c r="O39" s="20" t="s">
        <v>81</v>
      </c>
      <c r="P39" s="20" t="s">
        <v>82</v>
      </c>
      <c r="Q39" s="20" t="s">
        <v>83</v>
      </c>
      <c r="R39" s="20" t="s">
        <v>84</v>
      </c>
      <c r="S39" s="20" t="s">
        <v>85</v>
      </c>
      <c r="T39" s="21" t="s">
        <v>86</v>
      </c>
    </row>
    <row r="40" spans="1:65" s="8" customFormat="1" ht="25.9" customHeight="1">
      <c r="A40" s="57"/>
      <c r="B40" s="57"/>
      <c r="D40" s="54" t="s">
        <v>34</v>
      </c>
      <c r="E40" s="55" t="s">
        <v>87</v>
      </c>
      <c r="F40" s="55" t="s">
        <v>88</v>
      </c>
      <c r="J40" s="56"/>
      <c r="L40" s="57"/>
      <c r="M40" s="57"/>
      <c r="N40" s="57"/>
      <c r="O40" s="57"/>
      <c r="P40" s="58">
        <f>P41+P54+P56+P59</f>
        <v>169.15180799999999</v>
      </c>
      <c r="Q40" s="57"/>
      <c r="R40" s="58">
        <f>R41+R54+R56+R59</f>
        <v>11.961854999999998</v>
      </c>
      <c r="S40" s="57"/>
      <c r="T40" s="59">
        <f>T41+T54+T56+T59</f>
        <v>0</v>
      </c>
      <c r="AR40" s="54" t="s">
        <v>40</v>
      </c>
      <c r="AT40" s="60" t="s">
        <v>34</v>
      </c>
      <c r="AU40" s="60" t="s">
        <v>35</v>
      </c>
      <c r="AY40" s="54" t="s">
        <v>89</v>
      </c>
      <c r="BK40" s="61">
        <f>BK41+BK54+BK56+BK59</f>
        <v>0</v>
      </c>
    </row>
    <row r="41" spans="1:65" s="8" customFormat="1" ht="22.9" customHeight="1">
      <c r="A41" s="57"/>
      <c r="B41" s="57"/>
      <c r="D41" s="54" t="s">
        <v>34</v>
      </c>
      <c r="E41" s="62" t="s">
        <v>40</v>
      </c>
      <c r="F41" s="62" t="s">
        <v>90</v>
      </c>
      <c r="J41" s="63"/>
      <c r="L41" s="57"/>
      <c r="M41" s="57"/>
      <c r="N41" s="57"/>
      <c r="O41" s="57"/>
      <c r="P41" s="58">
        <f>SUM(P42:P53)</f>
        <v>150.25328999999999</v>
      </c>
      <c r="Q41" s="57"/>
      <c r="R41" s="58">
        <f>SUM(R42:R53)</f>
        <v>9.0727499999999992</v>
      </c>
      <c r="S41" s="57"/>
      <c r="T41" s="59">
        <f>SUM(T42:T53)</f>
        <v>0</v>
      </c>
      <c r="AR41" s="54" t="s">
        <v>40</v>
      </c>
      <c r="AT41" s="60" t="s">
        <v>34</v>
      </c>
      <c r="AU41" s="60" t="s">
        <v>40</v>
      </c>
      <c r="AY41" s="54" t="s">
        <v>89</v>
      </c>
      <c r="BK41" s="61">
        <f>SUM(BK42:BK53)</f>
        <v>0</v>
      </c>
    </row>
    <row r="42" spans="1:65" s="1" customFormat="1" ht="16.5" customHeight="1">
      <c r="A42" s="16"/>
      <c r="B42" s="135"/>
      <c r="C42" s="64" t="s">
        <v>40</v>
      </c>
      <c r="D42" s="64" t="s">
        <v>91</v>
      </c>
      <c r="E42" s="65" t="s">
        <v>554</v>
      </c>
      <c r="F42" s="66" t="s">
        <v>555</v>
      </c>
      <c r="G42" s="67" t="s">
        <v>94</v>
      </c>
      <c r="H42" s="68">
        <v>11.25</v>
      </c>
      <c r="I42" s="68"/>
      <c r="J42" s="68"/>
      <c r="K42" s="136" t="s">
        <v>95</v>
      </c>
      <c r="L42" s="16"/>
      <c r="M42" s="138" t="s">
        <v>0</v>
      </c>
      <c r="N42" s="69" t="s">
        <v>14</v>
      </c>
      <c r="O42" s="70">
        <v>2.5139999999999998</v>
      </c>
      <c r="P42" s="70">
        <f t="shared" ref="P42:P53" si="0">O42*H42</f>
        <v>28.282499999999999</v>
      </c>
      <c r="Q42" s="70">
        <v>0</v>
      </c>
      <c r="R42" s="70">
        <f t="shared" ref="R42:R53" si="1">Q42*H42</f>
        <v>0</v>
      </c>
      <c r="S42" s="70">
        <v>0</v>
      </c>
      <c r="T42" s="71">
        <f t="shared" ref="T42:T53" si="2">S42*H42</f>
        <v>0</v>
      </c>
      <c r="AR42" s="72" t="s">
        <v>96</v>
      </c>
      <c r="AT42" s="72" t="s">
        <v>91</v>
      </c>
      <c r="AU42" s="72" t="s">
        <v>44</v>
      </c>
      <c r="AY42" s="9" t="s">
        <v>89</v>
      </c>
      <c r="BE42" s="73">
        <f t="shared" ref="BE42:BE53" si="3">IF(N42="základná",J42,0)</f>
        <v>0</v>
      </c>
      <c r="BF42" s="73">
        <f t="shared" ref="BF42:BF53" si="4">IF(N42="znížená",J42,0)</f>
        <v>0</v>
      </c>
      <c r="BG42" s="73">
        <f t="shared" ref="BG42:BG53" si="5">IF(N42="zákl. prenesená",J42,0)</f>
        <v>0</v>
      </c>
      <c r="BH42" s="73">
        <f t="shared" ref="BH42:BH53" si="6">IF(N42="zníž. prenesená",J42,0)</f>
        <v>0</v>
      </c>
      <c r="BI42" s="73">
        <f t="shared" ref="BI42:BI53" si="7">IF(N42="nulová",J42,0)</f>
        <v>0</v>
      </c>
      <c r="BJ42" s="9" t="s">
        <v>44</v>
      </c>
      <c r="BK42" s="74">
        <f t="shared" ref="BK42:BK53" si="8">ROUND(I42*H42,3)</f>
        <v>0</v>
      </c>
      <c r="BL42" s="9" t="s">
        <v>96</v>
      </c>
      <c r="BM42" s="72" t="s">
        <v>556</v>
      </c>
    </row>
    <row r="43" spans="1:65" s="1" customFormat="1" ht="36" customHeight="1">
      <c r="A43" s="16"/>
      <c r="B43" s="135"/>
      <c r="C43" s="64" t="s">
        <v>44</v>
      </c>
      <c r="D43" s="64" t="s">
        <v>91</v>
      </c>
      <c r="E43" s="65" t="s">
        <v>557</v>
      </c>
      <c r="F43" s="66" t="s">
        <v>558</v>
      </c>
      <c r="G43" s="67" t="s">
        <v>94</v>
      </c>
      <c r="H43" s="68">
        <v>11.25</v>
      </c>
      <c r="I43" s="68"/>
      <c r="J43" s="68"/>
      <c r="K43" s="136" t="s">
        <v>95</v>
      </c>
      <c r="L43" s="16"/>
      <c r="M43" s="138" t="s">
        <v>0</v>
      </c>
      <c r="N43" s="69" t="s">
        <v>14</v>
      </c>
      <c r="O43" s="70">
        <v>0.61299999999999999</v>
      </c>
      <c r="P43" s="70">
        <f t="shared" si="0"/>
        <v>6.8962500000000002</v>
      </c>
      <c r="Q43" s="70">
        <v>0</v>
      </c>
      <c r="R43" s="70">
        <f t="shared" si="1"/>
        <v>0</v>
      </c>
      <c r="S43" s="70">
        <v>0</v>
      </c>
      <c r="T43" s="71">
        <f t="shared" si="2"/>
        <v>0</v>
      </c>
      <c r="AR43" s="72" t="s">
        <v>96</v>
      </c>
      <c r="AT43" s="72" t="s">
        <v>91</v>
      </c>
      <c r="AU43" s="72" t="s">
        <v>44</v>
      </c>
      <c r="AY43" s="9" t="s">
        <v>89</v>
      </c>
      <c r="BE43" s="73">
        <f t="shared" si="3"/>
        <v>0</v>
      </c>
      <c r="BF43" s="73">
        <f t="shared" si="4"/>
        <v>0</v>
      </c>
      <c r="BG43" s="73">
        <f t="shared" si="5"/>
        <v>0</v>
      </c>
      <c r="BH43" s="73">
        <f t="shared" si="6"/>
        <v>0</v>
      </c>
      <c r="BI43" s="73">
        <f t="shared" si="7"/>
        <v>0</v>
      </c>
      <c r="BJ43" s="9" t="s">
        <v>44</v>
      </c>
      <c r="BK43" s="74">
        <f t="shared" si="8"/>
        <v>0</v>
      </c>
      <c r="BL43" s="9" t="s">
        <v>96</v>
      </c>
      <c r="BM43" s="72" t="s">
        <v>559</v>
      </c>
    </row>
    <row r="44" spans="1:65" s="1" customFormat="1" ht="16.5" customHeight="1">
      <c r="A44" s="16"/>
      <c r="B44" s="135"/>
      <c r="C44" s="64" t="s">
        <v>101</v>
      </c>
      <c r="D44" s="64" t="s">
        <v>91</v>
      </c>
      <c r="E44" s="65" t="s">
        <v>479</v>
      </c>
      <c r="F44" s="66" t="s">
        <v>480</v>
      </c>
      <c r="G44" s="67" t="s">
        <v>94</v>
      </c>
      <c r="H44" s="68">
        <v>11.25</v>
      </c>
      <c r="I44" s="68"/>
      <c r="J44" s="68"/>
      <c r="K44" s="136" t="s">
        <v>95</v>
      </c>
      <c r="L44" s="16"/>
      <c r="M44" s="138" t="s">
        <v>0</v>
      </c>
      <c r="N44" s="69" t="s">
        <v>14</v>
      </c>
      <c r="O44" s="70">
        <v>4.2</v>
      </c>
      <c r="P44" s="70">
        <f t="shared" si="0"/>
        <v>47.25</v>
      </c>
      <c r="Q44" s="70">
        <v>0</v>
      </c>
      <c r="R44" s="70">
        <f t="shared" si="1"/>
        <v>0</v>
      </c>
      <c r="S44" s="70">
        <v>0</v>
      </c>
      <c r="T44" s="71">
        <f t="shared" si="2"/>
        <v>0</v>
      </c>
      <c r="AR44" s="72" t="s">
        <v>96</v>
      </c>
      <c r="AT44" s="72" t="s">
        <v>91</v>
      </c>
      <c r="AU44" s="72" t="s">
        <v>44</v>
      </c>
      <c r="AY44" s="9" t="s">
        <v>89</v>
      </c>
      <c r="BE44" s="73">
        <f t="shared" si="3"/>
        <v>0</v>
      </c>
      <c r="BF44" s="73">
        <f t="shared" si="4"/>
        <v>0</v>
      </c>
      <c r="BG44" s="73">
        <f t="shared" si="5"/>
        <v>0</v>
      </c>
      <c r="BH44" s="73">
        <f t="shared" si="6"/>
        <v>0</v>
      </c>
      <c r="BI44" s="73">
        <f t="shared" si="7"/>
        <v>0</v>
      </c>
      <c r="BJ44" s="9" t="s">
        <v>44</v>
      </c>
      <c r="BK44" s="74">
        <f t="shared" si="8"/>
        <v>0</v>
      </c>
      <c r="BL44" s="9" t="s">
        <v>96</v>
      </c>
      <c r="BM44" s="72" t="s">
        <v>560</v>
      </c>
    </row>
    <row r="45" spans="1:65" s="1" customFormat="1" ht="16.5" customHeight="1">
      <c r="A45" s="16"/>
      <c r="B45" s="135"/>
      <c r="C45" s="64" t="s">
        <v>96</v>
      </c>
      <c r="D45" s="64" t="s">
        <v>91</v>
      </c>
      <c r="E45" s="65" t="s">
        <v>561</v>
      </c>
      <c r="F45" s="66" t="s">
        <v>562</v>
      </c>
      <c r="G45" s="67" t="s">
        <v>94</v>
      </c>
      <c r="H45" s="68">
        <v>11.25</v>
      </c>
      <c r="I45" s="68"/>
      <c r="J45" s="68"/>
      <c r="K45" s="136" t="s">
        <v>95</v>
      </c>
      <c r="L45" s="16"/>
      <c r="M45" s="138" t="s">
        <v>0</v>
      </c>
      <c r="N45" s="69" t="s">
        <v>14</v>
      </c>
      <c r="O45" s="70">
        <v>2.09</v>
      </c>
      <c r="P45" s="70">
        <f t="shared" si="0"/>
        <v>23.512499999999999</v>
      </c>
      <c r="Q45" s="70">
        <v>0</v>
      </c>
      <c r="R45" s="70">
        <f t="shared" si="1"/>
        <v>0</v>
      </c>
      <c r="S45" s="70">
        <v>0</v>
      </c>
      <c r="T45" s="71">
        <f t="shared" si="2"/>
        <v>0</v>
      </c>
      <c r="AR45" s="72" t="s">
        <v>96</v>
      </c>
      <c r="AT45" s="72" t="s">
        <v>91</v>
      </c>
      <c r="AU45" s="72" t="s">
        <v>44</v>
      </c>
      <c r="AY45" s="9" t="s">
        <v>89</v>
      </c>
      <c r="BE45" s="73">
        <f t="shared" si="3"/>
        <v>0</v>
      </c>
      <c r="BF45" s="73">
        <f t="shared" si="4"/>
        <v>0</v>
      </c>
      <c r="BG45" s="73">
        <f t="shared" si="5"/>
        <v>0</v>
      </c>
      <c r="BH45" s="73">
        <f t="shared" si="6"/>
        <v>0</v>
      </c>
      <c r="BI45" s="73">
        <f t="shared" si="7"/>
        <v>0</v>
      </c>
      <c r="BJ45" s="9" t="s">
        <v>44</v>
      </c>
      <c r="BK45" s="74">
        <f t="shared" si="8"/>
        <v>0</v>
      </c>
      <c r="BL45" s="9" t="s">
        <v>96</v>
      </c>
      <c r="BM45" s="72" t="s">
        <v>563</v>
      </c>
    </row>
    <row r="46" spans="1:65" s="1" customFormat="1" ht="24" customHeight="1">
      <c r="A46" s="16"/>
      <c r="B46" s="135"/>
      <c r="C46" s="64" t="s">
        <v>108</v>
      </c>
      <c r="D46" s="64" t="s">
        <v>91</v>
      </c>
      <c r="E46" s="65" t="s">
        <v>564</v>
      </c>
      <c r="F46" s="66" t="s">
        <v>565</v>
      </c>
      <c r="G46" s="67" t="s">
        <v>120</v>
      </c>
      <c r="H46" s="68">
        <v>75</v>
      </c>
      <c r="I46" s="68"/>
      <c r="J46" s="68"/>
      <c r="K46" s="136" t="s">
        <v>95</v>
      </c>
      <c r="L46" s="16"/>
      <c r="M46" s="138" t="s">
        <v>0</v>
      </c>
      <c r="N46" s="69" t="s">
        <v>14</v>
      </c>
      <c r="O46" s="70">
        <v>0.249</v>
      </c>
      <c r="P46" s="70">
        <f t="shared" si="0"/>
        <v>18.675000000000001</v>
      </c>
      <c r="Q46" s="70">
        <v>9.7000000000000005E-4</v>
      </c>
      <c r="R46" s="70">
        <f t="shared" si="1"/>
        <v>7.2750000000000009E-2</v>
      </c>
      <c r="S46" s="70">
        <v>0</v>
      </c>
      <c r="T46" s="71">
        <f t="shared" si="2"/>
        <v>0</v>
      </c>
      <c r="AR46" s="72" t="s">
        <v>96</v>
      </c>
      <c r="AT46" s="72" t="s">
        <v>91</v>
      </c>
      <c r="AU46" s="72" t="s">
        <v>44</v>
      </c>
      <c r="AY46" s="9" t="s">
        <v>89</v>
      </c>
      <c r="BE46" s="73">
        <f t="shared" si="3"/>
        <v>0</v>
      </c>
      <c r="BF46" s="73">
        <f t="shared" si="4"/>
        <v>0</v>
      </c>
      <c r="BG46" s="73">
        <f t="shared" si="5"/>
        <v>0</v>
      </c>
      <c r="BH46" s="73">
        <f t="shared" si="6"/>
        <v>0</v>
      </c>
      <c r="BI46" s="73">
        <f t="shared" si="7"/>
        <v>0</v>
      </c>
      <c r="BJ46" s="9" t="s">
        <v>44</v>
      </c>
      <c r="BK46" s="74">
        <f t="shared" si="8"/>
        <v>0</v>
      </c>
      <c r="BL46" s="9" t="s">
        <v>96</v>
      </c>
      <c r="BM46" s="72" t="s">
        <v>566</v>
      </c>
    </row>
    <row r="47" spans="1:65" s="1" customFormat="1" ht="24" customHeight="1">
      <c r="A47" s="16"/>
      <c r="B47" s="135"/>
      <c r="C47" s="64" t="s">
        <v>112</v>
      </c>
      <c r="D47" s="64" t="s">
        <v>91</v>
      </c>
      <c r="E47" s="65" t="s">
        <v>567</v>
      </c>
      <c r="F47" s="66" t="s">
        <v>568</v>
      </c>
      <c r="G47" s="67" t="s">
        <v>120</v>
      </c>
      <c r="H47" s="68">
        <v>75</v>
      </c>
      <c r="I47" s="68"/>
      <c r="J47" s="68"/>
      <c r="K47" s="136" t="s">
        <v>95</v>
      </c>
      <c r="L47" s="16"/>
      <c r="M47" s="138" t="s">
        <v>0</v>
      </c>
      <c r="N47" s="69" t="s">
        <v>14</v>
      </c>
      <c r="O47" s="70">
        <v>0.188</v>
      </c>
      <c r="P47" s="70">
        <f t="shared" si="0"/>
        <v>14.1</v>
      </c>
      <c r="Q47" s="70">
        <v>0</v>
      </c>
      <c r="R47" s="70">
        <f t="shared" si="1"/>
        <v>0</v>
      </c>
      <c r="S47" s="70">
        <v>0</v>
      </c>
      <c r="T47" s="71">
        <f t="shared" si="2"/>
        <v>0</v>
      </c>
      <c r="AR47" s="72" t="s">
        <v>96</v>
      </c>
      <c r="AT47" s="72" t="s">
        <v>91</v>
      </c>
      <c r="AU47" s="72" t="s">
        <v>44</v>
      </c>
      <c r="AY47" s="9" t="s">
        <v>89</v>
      </c>
      <c r="BE47" s="73">
        <f t="shared" si="3"/>
        <v>0</v>
      </c>
      <c r="BF47" s="73">
        <f t="shared" si="4"/>
        <v>0</v>
      </c>
      <c r="BG47" s="73">
        <f t="shared" si="5"/>
        <v>0</v>
      </c>
      <c r="BH47" s="73">
        <f t="shared" si="6"/>
        <v>0</v>
      </c>
      <c r="BI47" s="73">
        <f t="shared" si="7"/>
        <v>0</v>
      </c>
      <c r="BJ47" s="9" t="s">
        <v>44</v>
      </c>
      <c r="BK47" s="74">
        <f t="shared" si="8"/>
        <v>0</v>
      </c>
      <c r="BL47" s="9" t="s">
        <v>96</v>
      </c>
      <c r="BM47" s="72" t="s">
        <v>569</v>
      </c>
    </row>
    <row r="48" spans="1:65" s="1" customFormat="1" ht="24" customHeight="1">
      <c r="A48" s="16"/>
      <c r="B48" s="135"/>
      <c r="C48" s="64" t="s">
        <v>117</v>
      </c>
      <c r="D48" s="64" t="s">
        <v>91</v>
      </c>
      <c r="E48" s="65" t="s">
        <v>105</v>
      </c>
      <c r="F48" s="66" t="s">
        <v>106</v>
      </c>
      <c r="G48" s="67" t="s">
        <v>94</v>
      </c>
      <c r="H48" s="68">
        <v>6</v>
      </c>
      <c r="I48" s="68"/>
      <c r="J48" s="68"/>
      <c r="K48" s="136" t="s">
        <v>95</v>
      </c>
      <c r="L48" s="16"/>
      <c r="M48" s="138" t="s">
        <v>0</v>
      </c>
      <c r="N48" s="69" t="s">
        <v>14</v>
      </c>
      <c r="O48" s="70">
        <v>7.0999999999999994E-2</v>
      </c>
      <c r="P48" s="70">
        <f t="shared" si="0"/>
        <v>0.42599999999999993</v>
      </c>
      <c r="Q48" s="70">
        <v>0</v>
      </c>
      <c r="R48" s="70">
        <f t="shared" si="1"/>
        <v>0</v>
      </c>
      <c r="S48" s="70">
        <v>0</v>
      </c>
      <c r="T48" s="71">
        <f t="shared" si="2"/>
        <v>0</v>
      </c>
      <c r="AR48" s="72" t="s">
        <v>96</v>
      </c>
      <c r="AT48" s="72" t="s">
        <v>91</v>
      </c>
      <c r="AU48" s="72" t="s">
        <v>44</v>
      </c>
      <c r="AY48" s="9" t="s">
        <v>89</v>
      </c>
      <c r="BE48" s="73">
        <f t="shared" si="3"/>
        <v>0</v>
      </c>
      <c r="BF48" s="73">
        <f t="shared" si="4"/>
        <v>0</v>
      </c>
      <c r="BG48" s="73">
        <f t="shared" si="5"/>
        <v>0</v>
      </c>
      <c r="BH48" s="73">
        <f t="shared" si="6"/>
        <v>0</v>
      </c>
      <c r="BI48" s="73">
        <f t="shared" si="7"/>
        <v>0</v>
      </c>
      <c r="BJ48" s="9" t="s">
        <v>44</v>
      </c>
      <c r="BK48" s="74">
        <f t="shared" si="8"/>
        <v>0</v>
      </c>
      <c r="BL48" s="9" t="s">
        <v>96</v>
      </c>
      <c r="BM48" s="72" t="s">
        <v>570</v>
      </c>
    </row>
    <row r="49" spans="1:65" s="1" customFormat="1" ht="36" customHeight="1">
      <c r="A49" s="16"/>
      <c r="B49" s="135"/>
      <c r="C49" s="64" t="s">
        <v>122</v>
      </c>
      <c r="D49" s="64" t="s">
        <v>91</v>
      </c>
      <c r="E49" s="65" t="s">
        <v>571</v>
      </c>
      <c r="F49" s="66" t="s">
        <v>572</v>
      </c>
      <c r="G49" s="67" t="s">
        <v>94</v>
      </c>
      <c r="H49" s="68">
        <v>42</v>
      </c>
      <c r="I49" s="68"/>
      <c r="J49" s="68"/>
      <c r="K49" s="136" t="s">
        <v>95</v>
      </c>
      <c r="L49" s="16"/>
      <c r="M49" s="138" t="s">
        <v>0</v>
      </c>
      <c r="N49" s="69" t="s">
        <v>14</v>
      </c>
      <c r="O49" s="70">
        <v>7.3699999999999998E-3</v>
      </c>
      <c r="P49" s="70">
        <f t="shared" si="0"/>
        <v>0.30953999999999998</v>
      </c>
      <c r="Q49" s="70">
        <v>0</v>
      </c>
      <c r="R49" s="70">
        <f t="shared" si="1"/>
        <v>0</v>
      </c>
      <c r="S49" s="70">
        <v>0</v>
      </c>
      <c r="T49" s="71">
        <f t="shared" si="2"/>
        <v>0</v>
      </c>
      <c r="AR49" s="72" t="s">
        <v>96</v>
      </c>
      <c r="AT49" s="72" t="s">
        <v>91</v>
      </c>
      <c r="AU49" s="72" t="s">
        <v>44</v>
      </c>
      <c r="AY49" s="9" t="s">
        <v>89</v>
      </c>
      <c r="BE49" s="73">
        <f t="shared" si="3"/>
        <v>0</v>
      </c>
      <c r="BF49" s="73">
        <f t="shared" si="4"/>
        <v>0</v>
      </c>
      <c r="BG49" s="73">
        <f t="shared" si="5"/>
        <v>0</v>
      </c>
      <c r="BH49" s="73">
        <f t="shared" si="6"/>
        <v>0</v>
      </c>
      <c r="BI49" s="73">
        <f t="shared" si="7"/>
        <v>0</v>
      </c>
      <c r="BJ49" s="9" t="s">
        <v>44</v>
      </c>
      <c r="BK49" s="74">
        <f t="shared" si="8"/>
        <v>0</v>
      </c>
      <c r="BL49" s="9" t="s">
        <v>96</v>
      </c>
      <c r="BM49" s="72" t="s">
        <v>573</v>
      </c>
    </row>
    <row r="50" spans="1:65" s="1" customFormat="1" ht="16.5" customHeight="1">
      <c r="A50" s="16"/>
      <c r="B50" s="135"/>
      <c r="C50" s="64" t="s">
        <v>128</v>
      </c>
      <c r="D50" s="64" t="s">
        <v>91</v>
      </c>
      <c r="E50" s="65" t="s">
        <v>109</v>
      </c>
      <c r="F50" s="66" t="s">
        <v>110</v>
      </c>
      <c r="G50" s="67" t="s">
        <v>94</v>
      </c>
      <c r="H50" s="68">
        <v>6</v>
      </c>
      <c r="I50" s="68"/>
      <c r="J50" s="68"/>
      <c r="K50" s="136" t="s">
        <v>95</v>
      </c>
      <c r="L50" s="16"/>
      <c r="M50" s="138" t="s">
        <v>0</v>
      </c>
      <c r="N50" s="69" t="s">
        <v>14</v>
      </c>
      <c r="O50" s="70">
        <v>8.9999999999999993E-3</v>
      </c>
      <c r="P50" s="70">
        <f t="shared" si="0"/>
        <v>5.3999999999999992E-2</v>
      </c>
      <c r="Q50" s="70">
        <v>0</v>
      </c>
      <c r="R50" s="70">
        <f t="shared" si="1"/>
        <v>0</v>
      </c>
      <c r="S50" s="70">
        <v>0</v>
      </c>
      <c r="T50" s="71">
        <f t="shared" si="2"/>
        <v>0</v>
      </c>
      <c r="AR50" s="72" t="s">
        <v>96</v>
      </c>
      <c r="AT50" s="72" t="s">
        <v>91</v>
      </c>
      <c r="AU50" s="72" t="s">
        <v>44</v>
      </c>
      <c r="AY50" s="9" t="s">
        <v>89</v>
      </c>
      <c r="BE50" s="73">
        <f t="shared" si="3"/>
        <v>0</v>
      </c>
      <c r="BF50" s="73">
        <f t="shared" si="4"/>
        <v>0</v>
      </c>
      <c r="BG50" s="73">
        <f t="shared" si="5"/>
        <v>0</v>
      </c>
      <c r="BH50" s="73">
        <f t="shared" si="6"/>
        <v>0</v>
      </c>
      <c r="BI50" s="73">
        <f t="shared" si="7"/>
        <v>0</v>
      </c>
      <c r="BJ50" s="9" t="s">
        <v>44</v>
      </c>
      <c r="BK50" s="74">
        <f t="shared" si="8"/>
        <v>0</v>
      </c>
      <c r="BL50" s="9" t="s">
        <v>96</v>
      </c>
      <c r="BM50" s="72" t="s">
        <v>574</v>
      </c>
    </row>
    <row r="51" spans="1:65" s="1" customFormat="1" ht="24" customHeight="1">
      <c r="A51" s="16"/>
      <c r="B51" s="135"/>
      <c r="C51" s="64" t="s">
        <v>132</v>
      </c>
      <c r="D51" s="64" t="s">
        <v>91</v>
      </c>
      <c r="E51" s="65" t="s">
        <v>482</v>
      </c>
      <c r="F51" s="66" t="s">
        <v>483</v>
      </c>
      <c r="G51" s="67" t="s">
        <v>94</v>
      </c>
      <c r="H51" s="68">
        <v>16.5</v>
      </c>
      <c r="I51" s="68"/>
      <c r="J51" s="68"/>
      <c r="K51" s="136" t="s">
        <v>95</v>
      </c>
      <c r="L51" s="16"/>
      <c r="M51" s="138" t="s">
        <v>0</v>
      </c>
      <c r="N51" s="69" t="s">
        <v>14</v>
      </c>
      <c r="O51" s="70">
        <v>0.24199999999999999</v>
      </c>
      <c r="P51" s="70">
        <f t="shared" si="0"/>
        <v>3.9929999999999999</v>
      </c>
      <c r="Q51" s="70">
        <v>0</v>
      </c>
      <c r="R51" s="70">
        <f t="shared" si="1"/>
        <v>0</v>
      </c>
      <c r="S51" s="70">
        <v>0</v>
      </c>
      <c r="T51" s="71">
        <f t="shared" si="2"/>
        <v>0</v>
      </c>
      <c r="AR51" s="72" t="s">
        <v>96</v>
      </c>
      <c r="AT51" s="72" t="s">
        <v>91</v>
      </c>
      <c r="AU51" s="72" t="s">
        <v>44</v>
      </c>
      <c r="AY51" s="9" t="s">
        <v>89</v>
      </c>
      <c r="BE51" s="73">
        <f t="shared" si="3"/>
        <v>0</v>
      </c>
      <c r="BF51" s="73">
        <f t="shared" si="4"/>
        <v>0</v>
      </c>
      <c r="BG51" s="73">
        <f t="shared" si="5"/>
        <v>0</v>
      </c>
      <c r="BH51" s="73">
        <f t="shared" si="6"/>
        <v>0</v>
      </c>
      <c r="BI51" s="73">
        <f t="shared" si="7"/>
        <v>0</v>
      </c>
      <c r="BJ51" s="9" t="s">
        <v>44</v>
      </c>
      <c r="BK51" s="74">
        <f t="shared" si="8"/>
        <v>0</v>
      </c>
      <c r="BL51" s="9" t="s">
        <v>96</v>
      </c>
      <c r="BM51" s="72" t="s">
        <v>575</v>
      </c>
    </row>
    <row r="52" spans="1:65" s="1" customFormat="1" ht="24" customHeight="1">
      <c r="A52" s="16"/>
      <c r="B52" s="135"/>
      <c r="C52" s="64" t="s">
        <v>137</v>
      </c>
      <c r="D52" s="64" t="s">
        <v>91</v>
      </c>
      <c r="E52" s="65" t="s">
        <v>485</v>
      </c>
      <c r="F52" s="66" t="s">
        <v>486</v>
      </c>
      <c r="G52" s="67" t="s">
        <v>94</v>
      </c>
      <c r="H52" s="68">
        <v>4.5</v>
      </c>
      <c r="I52" s="68"/>
      <c r="J52" s="68"/>
      <c r="K52" s="136" t="s">
        <v>95</v>
      </c>
      <c r="L52" s="16"/>
      <c r="M52" s="138" t="s">
        <v>0</v>
      </c>
      <c r="N52" s="69" t="s">
        <v>14</v>
      </c>
      <c r="O52" s="70">
        <v>1.5009999999999999</v>
      </c>
      <c r="P52" s="70">
        <f t="shared" si="0"/>
        <v>6.7544999999999993</v>
      </c>
      <c r="Q52" s="70">
        <v>0</v>
      </c>
      <c r="R52" s="70">
        <f t="shared" si="1"/>
        <v>0</v>
      </c>
      <c r="S52" s="70">
        <v>0</v>
      </c>
      <c r="T52" s="71">
        <f t="shared" si="2"/>
        <v>0</v>
      </c>
      <c r="AR52" s="72" t="s">
        <v>96</v>
      </c>
      <c r="AT52" s="72" t="s">
        <v>91</v>
      </c>
      <c r="AU52" s="72" t="s">
        <v>44</v>
      </c>
      <c r="AY52" s="9" t="s">
        <v>89</v>
      </c>
      <c r="BE52" s="73">
        <f t="shared" si="3"/>
        <v>0</v>
      </c>
      <c r="BF52" s="73">
        <f t="shared" si="4"/>
        <v>0</v>
      </c>
      <c r="BG52" s="73">
        <f t="shared" si="5"/>
        <v>0</v>
      </c>
      <c r="BH52" s="73">
        <f t="shared" si="6"/>
        <v>0</v>
      </c>
      <c r="BI52" s="73">
        <f t="shared" si="7"/>
        <v>0</v>
      </c>
      <c r="BJ52" s="9" t="s">
        <v>44</v>
      </c>
      <c r="BK52" s="74">
        <f t="shared" si="8"/>
        <v>0</v>
      </c>
      <c r="BL52" s="9" t="s">
        <v>96</v>
      </c>
      <c r="BM52" s="72" t="s">
        <v>576</v>
      </c>
    </row>
    <row r="53" spans="1:65" s="1" customFormat="1" ht="24" customHeight="1">
      <c r="A53" s="16"/>
      <c r="B53" s="135"/>
      <c r="C53" s="75" t="s">
        <v>141</v>
      </c>
      <c r="D53" s="75" t="s">
        <v>123</v>
      </c>
      <c r="E53" s="76" t="s">
        <v>577</v>
      </c>
      <c r="F53" s="77" t="s">
        <v>578</v>
      </c>
      <c r="G53" s="78" t="s">
        <v>115</v>
      </c>
      <c r="H53" s="79">
        <v>9</v>
      </c>
      <c r="I53" s="79"/>
      <c r="J53" s="79"/>
      <c r="K53" s="137" t="s">
        <v>95</v>
      </c>
      <c r="L53" s="141"/>
      <c r="M53" s="139" t="s">
        <v>0</v>
      </c>
      <c r="N53" s="80" t="s">
        <v>14</v>
      </c>
      <c r="O53" s="70">
        <v>0</v>
      </c>
      <c r="P53" s="70">
        <f t="shared" si="0"/>
        <v>0</v>
      </c>
      <c r="Q53" s="70">
        <v>1</v>
      </c>
      <c r="R53" s="70">
        <f t="shared" si="1"/>
        <v>9</v>
      </c>
      <c r="S53" s="70">
        <v>0</v>
      </c>
      <c r="T53" s="71">
        <f t="shared" si="2"/>
        <v>0</v>
      </c>
      <c r="AR53" s="72" t="s">
        <v>122</v>
      </c>
      <c r="AT53" s="72" t="s">
        <v>123</v>
      </c>
      <c r="AU53" s="72" t="s">
        <v>44</v>
      </c>
      <c r="AY53" s="9" t="s">
        <v>89</v>
      </c>
      <c r="BE53" s="73">
        <f t="shared" si="3"/>
        <v>0</v>
      </c>
      <c r="BF53" s="73">
        <f t="shared" si="4"/>
        <v>0</v>
      </c>
      <c r="BG53" s="73">
        <f t="shared" si="5"/>
        <v>0</v>
      </c>
      <c r="BH53" s="73">
        <f t="shared" si="6"/>
        <v>0</v>
      </c>
      <c r="BI53" s="73">
        <f t="shared" si="7"/>
        <v>0</v>
      </c>
      <c r="BJ53" s="9" t="s">
        <v>44</v>
      </c>
      <c r="BK53" s="74">
        <f t="shared" si="8"/>
        <v>0</v>
      </c>
      <c r="BL53" s="9" t="s">
        <v>96</v>
      </c>
      <c r="BM53" s="72" t="s">
        <v>579</v>
      </c>
    </row>
    <row r="54" spans="1:65" s="8" customFormat="1" ht="22.9" customHeight="1">
      <c r="A54" s="57"/>
      <c r="B54" s="57"/>
      <c r="D54" s="54" t="s">
        <v>34</v>
      </c>
      <c r="E54" s="62" t="s">
        <v>96</v>
      </c>
      <c r="F54" s="62" t="s">
        <v>491</v>
      </c>
      <c r="J54" s="63"/>
      <c r="L54" s="57"/>
      <c r="M54" s="57"/>
      <c r="N54" s="57"/>
      <c r="O54" s="57"/>
      <c r="P54" s="58">
        <f>P55</f>
        <v>2.4045000000000001</v>
      </c>
      <c r="Q54" s="57"/>
      <c r="R54" s="58">
        <f>R55</f>
        <v>2.8361550000000002</v>
      </c>
      <c r="S54" s="57"/>
      <c r="T54" s="59">
        <f>T55</f>
        <v>0</v>
      </c>
      <c r="AR54" s="54" t="s">
        <v>40</v>
      </c>
      <c r="AT54" s="60" t="s">
        <v>34</v>
      </c>
      <c r="AU54" s="60" t="s">
        <v>40</v>
      </c>
      <c r="AY54" s="54" t="s">
        <v>89</v>
      </c>
      <c r="BK54" s="61">
        <f>BK55</f>
        <v>0</v>
      </c>
    </row>
    <row r="55" spans="1:65" s="1" customFormat="1" ht="36" customHeight="1">
      <c r="A55" s="16"/>
      <c r="B55" s="135"/>
      <c r="C55" s="64" t="s">
        <v>145</v>
      </c>
      <c r="D55" s="64" t="s">
        <v>91</v>
      </c>
      <c r="E55" s="65" t="s">
        <v>492</v>
      </c>
      <c r="F55" s="66" t="s">
        <v>493</v>
      </c>
      <c r="G55" s="67" t="s">
        <v>94</v>
      </c>
      <c r="H55" s="68">
        <v>1.5</v>
      </c>
      <c r="I55" s="68"/>
      <c r="J55" s="68"/>
      <c r="K55" s="136" t="s">
        <v>95</v>
      </c>
      <c r="L55" s="16"/>
      <c r="M55" s="138" t="s">
        <v>0</v>
      </c>
      <c r="N55" s="69" t="s">
        <v>14</v>
      </c>
      <c r="O55" s="70">
        <v>1.603</v>
      </c>
      <c r="P55" s="70">
        <f>O55*H55</f>
        <v>2.4045000000000001</v>
      </c>
      <c r="Q55" s="70">
        <v>1.8907700000000001</v>
      </c>
      <c r="R55" s="70">
        <f>Q55*H55</f>
        <v>2.8361550000000002</v>
      </c>
      <c r="S55" s="70">
        <v>0</v>
      </c>
      <c r="T55" s="71">
        <f>S55*H55</f>
        <v>0</v>
      </c>
      <c r="AR55" s="72" t="s">
        <v>96</v>
      </c>
      <c r="AT55" s="72" t="s">
        <v>91</v>
      </c>
      <c r="AU55" s="72" t="s">
        <v>44</v>
      </c>
      <c r="AY55" s="9" t="s">
        <v>89</v>
      </c>
      <c r="BE55" s="73">
        <f>IF(N55="základná",J55,0)</f>
        <v>0</v>
      </c>
      <c r="BF55" s="73">
        <f>IF(N55="znížená",J55,0)</f>
        <v>0</v>
      </c>
      <c r="BG55" s="73">
        <f>IF(N55="zákl. prenesená",J55,0)</f>
        <v>0</v>
      </c>
      <c r="BH55" s="73">
        <f>IF(N55="zníž. prenesená",J55,0)</f>
        <v>0</v>
      </c>
      <c r="BI55" s="73">
        <f>IF(N55="nulová",J55,0)</f>
        <v>0</v>
      </c>
      <c r="BJ55" s="9" t="s">
        <v>44</v>
      </c>
      <c r="BK55" s="74">
        <f>ROUND(I55*H55,3)</f>
        <v>0</v>
      </c>
      <c r="BL55" s="9" t="s">
        <v>96</v>
      </c>
      <c r="BM55" s="72" t="s">
        <v>580</v>
      </c>
    </row>
    <row r="56" spans="1:65" s="8" customFormat="1" ht="22.9" customHeight="1">
      <c r="A56" s="57"/>
      <c r="B56" s="57"/>
      <c r="D56" s="54" t="s">
        <v>34</v>
      </c>
      <c r="E56" s="62" t="s">
        <v>122</v>
      </c>
      <c r="F56" s="62" t="s">
        <v>495</v>
      </c>
      <c r="J56" s="63"/>
      <c r="L56" s="57"/>
      <c r="M56" s="57"/>
      <c r="N56" s="57"/>
      <c r="O56" s="57"/>
      <c r="P56" s="58">
        <f>SUM(P57:P58)</f>
        <v>1.075</v>
      </c>
      <c r="Q56" s="57"/>
      <c r="R56" s="58">
        <f>SUM(R57:R58)</f>
        <v>5.2950000000000004E-2</v>
      </c>
      <c r="S56" s="57"/>
      <c r="T56" s="59">
        <f>SUM(T57:T58)</f>
        <v>0</v>
      </c>
      <c r="AR56" s="54" t="s">
        <v>40</v>
      </c>
      <c r="AT56" s="60" t="s">
        <v>34</v>
      </c>
      <c r="AU56" s="60" t="s">
        <v>40</v>
      </c>
      <c r="AY56" s="54" t="s">
        <v>89</v>
      </c>
      <c r="BK56" s="61">
        <f>SUM(BK57:BK58)</f>
        <v>0</v>
      </c>
    </row>
    <row r="57" spans="1:65" s="1" customFormat="1" ht="24" customHeight="1">
      <c r="A57" s="16"/>
      <c r="B57" s="135"/>
      <c r="C57" s="64" t="s">
        <v>149</v>
      </c>
      <c r="D57" s="64" t="s">
        <v>91</v>
      </c>
      <c r="E57" s="65" t="s">
        <v>581</v>
      </c>
      <c r="F57" s="66" t="s">
        <v>582</v>
      </c>
      <c r="G57" s="67" t="s">
        <v>219</v>
      </c>
      <c r="H57" s="68">
        <v>25</v>
      </c>
      <c r="I57" s="68"/>
      <c r="J57" s="68"/>
      <c r="K57" s="136" t="s">
        <v>95</v>
      </c>
      <c r="L57" s="16"/>
      <c r="M57" s="138" t="s">
        <v>0</v>
      </c>
      <c r="N57" s="69" t="s">
        <v>14</v>
      </c>
      <c r="O57" s="70">
        <v>4.2999999999999997E-2</v>
      </c>
      <c r="P57" s="70">
        <f>O57*H57</f>
        <v>1.075</v>
      </c>
      <c r="Q57" s="70">
        <v>1.0000000000000001E-5</v>
      </c>
      <c r="R57" s="70">
        <f>Q57*H57</f>
        <v>2.5000000000000001E-4</v>
      </c>
      <c r="S57" s="70">
        <v>0</v>
      </c>
      <c r="T57" s="71">
        <f>S57*H57</f>
        <v>0</v>
      </c>
      <c r="AR57" s="72" t="s">
        <v>96</v>
      </c>
      <c r="AT57" s="72" t="s">
        <v>91</v>
      </c>
      <c r="AU57" s="72" t="s">
        <v>44</v>
      </c>
      <c r="AY57" s="9" t="s">
        <v>89</v>
      </c>
      <c r="BE57" s="73">
        <f>IF(N57="základná",J57,0)</f>
        <v>0</v>
      </c>
      <c r="BF57" s="73">
        <f>IF(N57="znížená",J57,0)</f>
        <v>0</v>
      </c>
      <c r="BG57" s="73">
        <f>IF(N57="zákl. prenesená",J57,0)</f>
        <v>0</v>
      </c>
      <c r="BH57" s="73">
        <f>IF(N57="zníž. prenesená",J57,0)</f>
        <v>0</v>
      </c>
      <c r="BI57" s="73">
        <f>IF(N57="nulová",J57,0)</f>
        <v>0</v>
      </c>
      <c r="BJ57" s="9" t="s">
        <v>44</v>
      </c>
      <c r="BK57" s="74">
        <f>ROUND(I57*H57,3)</f>
        <v>0</v>
      </c>
      <c r="BL57" s="9" t="s">
        <v>96</v>
      </c>
      <c r="BM57" s="72" t="s">
        <v>583</v>
      </c>
    </row>
    <row r="58" spans="1:65" s="1" customFormat="1" ht="24" customHeight="1">
      <c r="A58" s="16"/>
      <c r="B58" s="135"/>
      <c r="C58" s="75" t="s">
        <v>153</v>
      </c>
      <c r="D58" s="75" t="s">
        <v>123</v>
      </c>
      <c r="E58" s="76" t="s">
        <v>584</v>
      </c>
      <c r="F58" s="77" t="s">
        <v>714</v>
      </c>
      <c r="G58" s="78" t="s">
        <v>224</v>
      </c>
      <c r="H58" s="79">
        <v>5</v>
      </c>
      <c r="I58" s="79"/>
      <c r="J58" s="79"/>
      <c r="K58" s="137" t="s">
        <v>95</v>
      </c>
      <c r="L58" s="141"/>
      <c r="M58" s="139" t="s">
        <v>0</v>
      </c>
      <c r="N58" s="80" t="s">
        <v>14</v>
      </c>
      <c r="O58" s="70">
        <v>0</v>
      </c>
      <c r="P58" s="70">
        <f>O58*H58</f>
        <v>0</v>
      </c>
      <c r="Q58" s="70">
        <v>1.0540000000000001E-2</v>
      </c>
      <c r="R58" s="70">
        <f>Q58*H58</f>
        <v>5.2700000000000004E-2</v>
      </c>
      <c r="S58" s="70">
        <v>0</v>
      </c>
      <c r="T58" s="71">
        <f>S58*H58</f>
        <v>0</v>
      </c>
      <c r="AR58" s="72" t="s">
        <v>122</v>
      </c>
      <c r="AT58" s="72" t="s">
        <v>123</v>
      </c>
      <c r="AU58" s="72" t="s">
        <v>44</v>
      </c>
      <c r="AY58" s="9" t="s">
        <v>89</v>
      </c>
      <c r="BE58" s="73">
        <f>IF(N58="základná",J58,0)</f>
        <v>0</v>
      </c>
      <c r="BF58" s="73">
        <f>IF(N58="znížená",J58,0)</f>
        <v>0</v>
      </c>
      <c r="BG58" s="73">
        <f>IF(N58="zákl. prenesená",J58,0)</f>
        <v>0</v>
      </c>
      <c r="BH58" s="73">
        <f>IF(N58="zníž. prenesená",J58,0)</f>
        <v>0</v>
      </c>
      <c r="BI58" s="73">
        <f>IF(N58="nulová",J58,0)</f>
        <v>0</v>
      </c>
      <c r="BJ58" s="9" t="s">
        <v>44</v>
      </c>
      <c r="BK58" s="74">
        <f>ROUND(I58*H58,3)</f>
        <v>0</v>
      </c>
      <c r="BL58" s="9" t="s">
        <v>96</v>
      </c>
      <c r="BM58" s="72" t="s">
        <v>585</v>
      </c>
    </row>
    <row r="59" spans="1:65" s="8" customFormat="1" ht="22.9" customHeight="1">
      <c r="A59" s="57"/>
      <c r="B59" s="57"/>
      <c r="D59" s="54" t="s">
        <v>34</v>
      </c>
      <c r="E59" s="62" t="s">
        <v>288</v>
      </c>
      <c r="F59" s="62" t="s">
        <v>289</v>
      </c>
      <c r="J59" s="63"/>
      <c r="L59" s="57"/>
      <c r="M59" s="57"/>
      <c r="N59" s="57"/>
      <c r="O59" s="57"/>
      <c r="P59" s="58">
        <f>P60</f>
        <v>15.419017999999999</v>
      </c>
      <c r="Q59" s="57"/>
      <c r="R59" s="58">
        <f>R60</f>
        <v>0</v>
      </c>
      <c r="S59" s="57"/>
      <c r="T59" s="59">
        <f>T60</f>
        <v>0</v>
      </c>
      <c r="AR59" s="54" t="s">
        <v>40</v>
      </c>
      <c r="AT59" s="60" t="s">
        <v>34</v>
      </c>
      <c r="AU59" s="60" t="s">
        <v>40</v>
      </c>
      <c r="AY59" s="54" t="s">
        <v>89</v>
      </c>
      <c r="BK59" s="61">
        <f>BK60</f>
        <v>0</v>
      </c>
    </row>
    <row r="60" spans="1:65" s="1" customFormat="1" ht="24" customHeight="1">
      <c r="A60" s="16"/>
      <c r="B60" s="135"/>
      <c r="C60" s="64" t="s">
        <v>157</v>
      </c>
      <c r="D60" s="64" t="s">
        <v>91</v>
      </c>
      <c r="E60" s="65" t="s">
        <v>586</v>
      </c>
      <c r="F60" s="66" t="s">
        <v>587</v>
      </c>
      <c r="G60" s="67" t="s">
        <v>115</v>
      </c>
      <c r="H60" s="68">
        <v>11.962</v>
      </c>
      <c r="I60" s="68"/>
      <c r="J60" s="68"/>
      <c r="K60" s="136" t="s">
        <v>95</v>
      </c>
      <c r="L60" s="16"/>
      <c r="M60" s="138" t="s">
        <v>0</v>
      </c>
      <c r="N60" s="69" t="s">
        <v>14</v>
      </c>
      <c r="O60" s="70">
        <v>1.2889999999999999</v>
      </c>
      <c r="P60" s="70">
        <f>O60*H60</f>
        <v>15.419017999999999</v>
      </c>
      <c r="Q60" s="70">
        <v>0</v>
      </c>
      <c r="R60" s="70">
        <f>Q60*H60</f>
        <v>0</v>
      </c>
      <c r="S60" s="70">
        <v>0</v>
      </c>
      <c r="T60" s="71">
        <f>S60*H60</f>
        <v>0</v>
      </c>
      <c r="AR60" s="72" t="s">
        <v>96</v>
      </c>
      <c r="AT60" s="72" t="s">
        <v>91</v>
      </c>
      <c r="AU60" s="72" t="s">
        <v>44</v>
      </c>
      <c r="AY60" s="9" t="s">
        <v>89</v>
      </c>
      <c r="BE60" s="73">
        <f>IF(N60="základná",J60,0)</f>
        <v>0</v>
      </c>
      <c r="BF60" s="73">
        <f>IF(N60="znížená",J60,0)</f>
        <v>0</v>
      </c>
      <c r="BG60" s="73">
        <f>IF(N60="zákl. prenesená",J60,0)</f>
        <v>0</v>
      </c>
      <c r="BH60" s="73">
        <f>IF(N60="zníž. prenesená",J60,0)</f>
        <v>0</v>
      </c>
      <c r="BI60" s="73">
        <f>IF(N60="nulová",J60,0)</f>
        <v>0</v>
      </c>
      <c r="BJ60" s="9" t="s">
        <v>44</v>
      </c>
      <c r="BK60" s="74">
        <f>ROUND(I60*H60,3)</f>
        <v>0</v>
      </c>
      <c r="BL60" s="9" t="s">
        <v>96</v>
      </c>
      <c r="BM60" s="72" t="s">
        <v>588</v>
      </c>
    </row>
    <row r="61" spans="1:65" s="8" customFormat="1" ht="25.9" customHeight="1">
      <c r="A61" s="57"/>
      <c r="B61" s="57"/>
      <c r="D61" s="54" t="s">
        <v>34</v>
      </c>
      <c r="E61" s="55" t="s">
        <v>294</v>
      </c>
      <c r="F61" s="55" t="s">
        <v>295</v>
      </c>
      <c r="J61" s="56"/>
      <c r="L61" s="57"/>
      <c r="M61" s="57"/>
      <c r="N61" s="57"/>
      <c r="O61" s="57"/>
      <c r="P61" s="58">
        <f>P62</f>
        <v>4.7551500000000004</v>
      </c>
      <c r="Q61" s="57"/>
      <c r="R61" s="58">
        <f>R62</f>
        <v>0.1769</v>
      </c>
      <c r="S61" s="57"/>
      <c r="T61" s="59">
        <f>T62</f>
        <v>0</v>
      </c>
      <c r="AR61" s="54" t="s">
        <v>44</v>
      </c>
      <c r="AT61" s="60" t="s">
        <v>34</v>
      </c>
      <c r="AU61" s="60" t="s">
        <v>35</v>
      </c>
      <c r="AY61" s="54" t="s">
        <v>89</v>
      </c>
      <c r="BK61" s="61">
        <f>BK62</f>
        <v>0</v>
      </c>
    </row>
    <row r="62" spans="1:65" s="8" customFormat="1" ht="22.9" customHeight="1">
      <c r="A62" s="57"/>
      <c r="B62" s="57"/>
      <c r="D62" s="54" t="s">
        <v>34</v>
      </c>
      <c r="E62" s="62" t="s">
        <v>589</v>
      </c>
      <c r="F62" s="62" t="s">
        <v>590</v>
      </c>
      <c r="J62" s="63"/>
      <c r="L62" s="57"/>
      <c r="M62" s="57"/>
      <c r="N62" s="57"/>
      <c r="O62" s="57"/>
      <c r="P62" s="58">
        <f>SUM(P63:P64)</f>
        <v>4.7551500000000004</v>
      </c>
      <c r="Q62" s="57"/>
      <c r="R62" s="58">
        <f>SUM(R63:R64)</f>
        <v>0.1769</v>
      </c>
      <c r="S62" s="57"/>
      <c r="T62" s="59">
        <f>SUM(T63:T64)</f>
        <v>0</v>
      </c>
      <c r="AR62" s="54" t="s">
        <v>44</v>
      </c>
      <c r="AT62" s="60" t="s">
        <v>34</v>
      </c>
      <c r="AU62" s="60" t="s">
        <v>40</v>
      </c>
      <c r="AY62" s="54" t="s">
        <v>89</v>
      </c>
      <c r="BK62" s="61">
        <f>SUM(BK63:BK64)</f>
        <v>0</v>
      </c>
    </row>
    <row r="63" spans="1:65" s="1" customFormat="1" ht="16.5" customHeight="1">
      <c r="A63" s="16"/>
      <c r="B63" s="135"/>
      <c r="C63" s="64" t="s">
        <v>162</v>
      </c>
      <c r="D63" s="64" t="s">
        <v>91</v>
      </c>
      <c r="E63" s="65" t="s">
        <v>591</v>
      </c>
      <c r="F63" s="66" t="s">
        <v>592</v>
      </c>
      <c r="G63" s="67" t="s">
        <v>224</v>
      </c>
      <c r="H63" s="68">
        <v>5</v>
      </c>
      <c r="I63" s="68"/>
      <c r="J63" s="68"/>
      <c r="K63" s="136" t="s">
        <v>95</v>
      </c>
      <c r="L63" s="16"/>
      <c r="M63" s="138" t="s">
        <v>0</v>
      </c>
      <c r="N63" s="69" t="s">
        <v>14</v>
      </c>
      <c r="O63" s="70">
        <v>0.95103000000000004</v>
      </c>
      <c r="P63" s="70">
        <f>O63*H63</f>
        <v>4.7551500000000004</v>
      </c>
      <c r="Q63" s="70">
        <v>3.5380000000000002E-2</v>
      </c>
      <c r="R63" s="70">
        <f>Q63*H63</f>
        <v>0.1769</v>
      </c>
      <c r="S63" s="70">
        <v>0</v>
      </c>
      <c r="T63" s="71">
        <f>S63*H63</f>
        <v>0</v>
      </c>
      <c r="AR63" s="72" t="s">
        <v>157</v>
      </c>
      <c r="AT63" s="72" t="s">
        <v>91</v>
      </c>
      <c r="AU63" s="72" t="s">
        <v>44</v>
      </c>
      <c r="AY63" s="9" t="s">
        <v>89</v>
      </c>
      <c r="BE63" s="73">
        <f>IF(N63="základná",J63,0)</f>
        <v>0</v>
      </c>
      <c r="BF63" s="73">
        <f>IF(N63="znížená",J63,0)</f>
        <v>0</v>
      </c>
      <c r="BG63" s="73">
        <f>IF(N63="zákl. prenesená",J63,0)</f>
        <v>0</v>
      </c>
      <c r="BH63" s="73">
        <f>IF(N63="zníž. prenesená",J63,0)</f>
        <v>0</v>
      </c>
      <c r="BI63" s="73">
        <f>IF(N63="nulová",J63,0)</f>
        <v>0</v>
      </c>
      <c r="BJ63" s="9" t="s">
        <v>44</v>
      </c>
      <c r="BK63" s="74">
        <f>ROUND(I63*H63,3)</f>
        <v>0</v>
      </c>
      <c r="BL63" s="9" t="s">
        <v>157</v>
      </c>
      <c r="BM63" s="72" t="s">
        <v>593</v>
      </c>
    </row>
    <row r="64" spans="1:65" s="1" customFormat="1" ht="16.5" customHeight="1">
      <c r="A64" s="16"/>
      <c r="B64" s="135"/>
      <c r="C64" s="64" t="s">
        <v>166</v>
      </c>
      <c r="D64" s="64" t="s">
        <v>91</v>
      </c>
      <c r="E64" s="65" t="s">
        <v>594</v>
      </c>
      <c r="F64" s="66" t="s">
        <v>595</v>
      </c>
      <c r="G64" s="67" t="s">
        <v>312</v>
      </c>
      <c r="H64" s="68">
        <v>9.8719999999999999</v>
      </c>
      <c r="I64" s="68"/>
      <c r="J64" s="68"/>
      <c r="K64" s="136" t="s">
        <v>95</v>
      </c>
      <c r="L64" s="16"/>
      <c r="M64" s="140" t="s">
        <v>0</v>
      </c>
      <c r="N64" s="81" t="s">
        <v>14</v>
      </c>
      <c r="O64" s="82">
        <v>0</v>
      </c>
      <c r="P64" s="82">
        <f>O64*H64</f>
        <v>0</v>
      </c>
      <c r="Q64" s="82">
        <v>0</v>
      </c>
      <c r="R64" s="82">
        <f>Q64*H64</f>
        <v>0</v>
      </c>
      <c r="S64" s="82">
        <v>0</v>
      </c>
      <c r="T64" s="83">
        <f>S64*H64</f>
        <v>0</v>
      </c>
      <c r="AR64" s="72" t="s">
        <v>157</v>
      </c>
      <c r="AT64" s="72" t="s">
        <v>91</v>
      </c>
      <c r="AU64" s="72" t="s">
        <v>44</v>
      </c>
      <c r="AY64" s="9" t="s">
        <v>89</v>
      </c>
      <c r="BE64" s="73">
        <f>IF(N64="základná",J64,0)</f>
        <v>0</v>
      </c>
      <c r="BF64" s="73">
        <f>IF(N64="znížená",J64,0)</f>
        <v>0</v>
      </c>
      <c r="BG64" s="73">
        <f>IF(N64="zákl. prenesená",J64,0)</f>
        <v>0</v>
      </c>
      <c r="BH64" s="73">
        <f>IF(N64="zníž. prenesená",J64,0)</f>
        <v>0</v>
      </c>
      <c r="BI64" s="73">
        <f>IF(N64="nulová",J64,0)</f>
        <v>0</v>
      </c>
      <c r="BJ64" s="9" t="s">
        <v>44</v>
      </c>
      <c r="BK64" s="74">
        <f>ROUND(I64*H64,3)</f>
        <v>0</v>
      </c>
      <c r="BL64" s="9" t="s">
        <v>157</v>
      </c>
      <c r="BM64" s="72" t="s">
        <v>596</v>
      </c>
    </row>
    <row r="65" spans="1:12" s="1" customFormat="1" ht="6.9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s="130" customFormat="1"/>
  </sheetData>
  <autoFilter ref="C39:K64" xr:uid="{00000000-0009-0000-0000-000005000000}"/>
  <pageMargins left="0.39374999999999999" right="0.39374999999999999" top="0.39374999999999999" bottom="0.39374999999999999" header="0" footer="0"/>
  <pageSetup paperSize="9" scale="83" fitToHeight="100" orientation="portrait" blackAndWhite="1" r:id="rId1"/>
  <headerFooter>
    <oddFooter>&amp;CStrana &amp;P z &amp;N</oddFooter>
  </headerFooter>
  <rowBreaks count="1" manualBreakCount="1">
    <brk id="2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M20"/>
  <sheetViews>
    <sheetView showGridLines="0" workbookViewId="0">
      <selection activeCell="W18" sqref="W18"/>
    </sheetView>
  </sheetViews>
  <sheetFormatPr defaultRowHeight="11.25"/>
  <cols>
    <col min="1" max="1" width="8.33203125" style="130" customWidth="1"/>
    <col min="2" max="2" width="1.6640625" style="86" customWidth="1"/>
    <col min="3" max="3" width="4.1640625" style="86" customWidth="1"/>
    <col min="4" max="33" width="2.6640625" style="86" customWidth="1"/>
    <col min="34" max="34" width="3.33203125" style="86" customWidth="1"/>
    <col min="35" max="35" width="31.6640625" style="86" customWidth="1"/>
    <col min="36" max="37" width="2.5" style="86" customWidth="1"/>
    <col min="38" max="38" width="8.33203125" style="86" customWidth="1"/>
    <col min="39" max="39" width="3.33203125" style="86" customWidth="1"/>
    <col min="40" max="40" width="13.33203125" style="86" customWidth="1"/>
    <col min="41" max="41" width="7.5" style="86" customWidth="1"/>
    <col min="42" max="42" width="4.1640625" style="86" customWidth="1"/>
    <col min="43" max="43" width="15.6640625" style="86" hidden="1" customWidth="1"/>
    <col min="44" max="44" width="13.6640625" style="130" customWidth="1"/>
    <col min="45" max="47" width="25.83203125" style="86" hidden="1" customWidth="1"/>
    <col min="48" max="49" width="21.6640625" style="86" hidden="1" customWidth="1"/>
    <col min="50" max="51" width="25" style="86" hidden="1" customWidth="1"/>
    <col min="52" max="52" width="21.6640625" style="86" hidden="1" customWidth="1"/>
    <col min="53" max="53" width="19.1640625" style="86" hidden="1" customWidth="1"/>
    <col min="54" max="54" width="25" style="86" hidden="1" customWidth="1"/>
    <col min="55" max="55" width="21.6640625" style="86" hidden="1" customWidth="1"/>
    <col min="56" max="56" width="19.1640625" style="86" hidden="1" customWidth="1"/>
    <col min="57" max="57" width="66.5" style="86" customWidth="1"/>
    <col min="58" max="16384" width="9.33203125" style="86"/>
  </cols>
  <sheetData>
    <row r="1" spans="1:91" s="130" customFormat="1"/>
    <row r="2" spans="1:91" s="89" customFormat="1" ht="6.9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</row>
    <row r="3" spans="1:91" s="89" customFormat="1" ht="24.95" customHeight="1">
      <c r="A3" s="16"/>
      <c r="B3" s="16"/>
      <c r="C3" s="10" t="s">
        <v>725</v>
      </c>
      <c r="AR3" s="16"/>
    </row>
    <row r="4" spans="1:91" s="89" customFormat="1" ht="6.95" customHeight="1">
      <c r="A4" s="16"/>
      <c r="B4" s="16"/>
      <c r="AR4" s="16"/>
    </row>
    <row r="5" spans="1:91" s="87" customFormat="1" ht="12" customHeight="1">
      <c r="A5" s="142"/>
      <c r="B5" s="142"/>
      <c r="C5" s="88" t="s">
        <v>3</v>
      </c>
      <c r="AR5" s="142"/>
    </row>
    <row r="6" spans="1:91" s="94" customFormat="1" ht="24.95" customHeight="1">
      <c r="A6" s="143"/>
      <c r="B6" s="143"/>
      <c r="C6" s="118" t="s">
        <v>4</v>
      </c>
      <c r="D6" s="95"/>
      <c r="K6" s="178" t="s">
        <v>38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R6" s="143"/>
      <c r="BS6" s="93"/>
    </row>
    <row r="7" spans="1:91" s="102" customFormat="1" ht="24.95" customHeight="1">
      <c r="A7" s="144"/>
      <c r="B7" s="144"/>
      <c r="C7" s="106" t="s">
        <v>683</v>
      </c>
      <c r="D7" s="103"/>
      <c r="K7" s="103" t="s">
        <v>715</v>
      </c>
      <c r="AK7" s="104" t="s">
        <v>6</v>
      </c>
      <c r="AN7" s="103" t="s">
        <v>0</v>
      </c>
      <c r="AR7" s="144"/>
      <c r="BS7" s="103"/>
    </row>
    <row r="8" spans="1:91" s="91" customFormat="1" ht="14.1" customHeight="1">
      <c r="A8" s="145"/>
      <c r="B8" s="145"/>
      <c r="C8" s="91" t="s">
        <v>676</v>
      </c>
      <c r="D8" s="92"/>
      <c r="K8" s="92" t="s">
        <v>56</v>
      </c>
      <c r="AK8" s="92" t="s">
        <v>8</v>
      </c>
      <c r="AN8" s="105">
        <v>43530</v>
      </c>
      <c r="AR8" s="145"/>
      <c r="BS8" s="92"/>
    </row>
    <row r="9" spans="1:91" ht="14.1" customHeight="1">
      <c r="B9" s="130"/>
      <c r="BS9" s="9"/>
    </row>
    <row r="10" spans="1:91" s="91" customFormat="1" ht="14.1" customHeight="1">
      <c r="A10" s="145"/>
      <c r="B10" s="145"/>
      <c r="C10" s="91" t="s">
        <v>675</v>
      </c>
      <c r="D10" s="92"/>
      <c r="K10" s="91" t="s">
        <v>674</v>
      </c>
      <c r="AK10" s="92" t="s">
        <v>9</v>
      </c>
      <c r="AN10" s="92" t="s">
        <v>0</v>
      </c>
      <c r="AR10" s="145"/>
      <c r="AS10" s="161" t="s">
        <v>16</v>
      </c>
      <c r="AT10" s="162"/>
      <c r="BS10" s="92"/>
    </row>
    <row r="11" spans="1:91" s="89" customFormat="1" ht="15.2" customHeight="1">
      <c r="A11" s="16"/>
      <c r="B11" s="16"/>
      <c r="C11" s="88" t="s">
        <v>10</v>
      </c>
      <c r="L11" s="87"/>
      <c r="AI11" s="88" t="s">
        <v>12</v>
      </c>
      <c r="AM11" s="165"/>
      <c r="AN11" s="166"/>
      <c r="AO11" s="166"/>
      <c r="AP11" s="166"/>
      <c r="AR11" s="16"/>
      <c r="AS11" s="163"/>
      <c r="AT11" s="164"/>
      <c r="AU11" s="16"/>
      <c r="AV11" s="16"/>
      <c r="AW11" s="16"/>
      <c r="AX11" s="16"/>
      <c r="AY11" s="16"/>
      <c r="AZ11" s="16"/>
      <c r="BA11" s="16"/>
      <c r="BB11" s="16"/>
      <c r="BC11" s="16"/>
      <c r="BD11" s="17"/>
    </row>
    <row r="12" spans="1:91" s="89" customFormat="1" ht="10.9" customHeight="1">
      <c r="A12" s="16"/>
      <c r="B12" s="16"/>
      <c r="AR12" s="16"/>
      <c r="AS12" s="163"/>
      <c r="AT12" s="164"/>
      <c r="AU12" s="16"/>
      <c r="AV12" s="16"/>
      <c r="AW12" s="16"/>
      <c r="AX12" s="16"/>
      <c r="AY12" s="16"/>
      <c r="AZ12" s="16"/>
      <c r="BA12" s="16"/>
      <c r="BB12" s="16"/>
      <c r="BC12" s="16"/>
      <c r="BD12" s="17"/>
    </row>
    <row r="13" spans="1:91" s="89" customFormat="1" ht="29.25" customHeight="1">
      <c r="A13" s="16"/>
      <c r="B13" s="16"/>
      <c r="C13" s="155" t="s">
        <v>17</v>
      </c>
      <c r="D13" s="156"/>
      <c r="E13" s="156"/>
      <c r="F13" s="156"/>
      <c r="G13" s="156"/>
      <c r="H13" s="18"/>
      <c r="I13" s="172" t="s">
        <v>18</v>
      </c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71" t="s">
        <v>19</v>
      </c>
      <c r="AH13" s="156"/>
      <c r="AI13" s="156"/>
      <c r="AJ13" s="156"/>
      <c r="AK13" s="156"/>
      <c r="AL13" s="156"/>
      <c r="AM13" s="156"/>
      <c r="AN13" s="172" t="s">
        <v>20</v>
      </c>
      <c r="AO13" s="156"/>
      <c r="AP13" s="173"/>
      <c r="AQ13" s="19" t="s">
        <v>21</v>
      </c>
      <c r="AR13" s="16"/>
      <c r="AS13" s="20" t="s">
        <v>22</v>
      </c>
      <c r="AT13" s="20" t="s">
        <v>23</v>
      </c>
      <c r="AU13" s="20" t="s">
        <v>24</v>
      </c>
      <c r="AV13" s="20" t="s">
        <v>25</v>
      </c>
      <c r="AW13" s="20" t="s">
        <v>26</v>
      </c>
      <c r="AX13" s="20" t="s">
        <v>27</v>
      </c>
      <c r="AY13" s="20" t="s">
        <v>28</v>
      </c>
      <c r="AZ13" s="20" t="s">
        <v>29</v>
      </c>
      <c r="BA13" s="20" t="s">
        <v>30</v>
      </c>
      <c r="BB13" s="20" t="s">
        <v>31</v>
      </c>
      <c r="BC13" s="20" t="s">
        <v>32</v>
      </c>
      <c r="BD13" s="21" t="s">
        <v>33</v>
      </c>
    </row>
    <row r="14" spans="1:91" s="89" customFormat="1" ht="10.9" customHeight="1">
      <c r="A14" s="16"/>
      <c r="B14" s="16"/>
      <c r="AR14" s="16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5"/>
    </row>
    <row r="15" spans="1:91" s="3" customFormat="1" ht="32.450000000000003" customHeight="1">
      <c r="A15" s="146"/>
      <c r="B15" s="146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180"/>
      <c r="AH15" s="180"/>
      <c r="AI15" s="180"/>
      <c r="AJ15" s="180"/>
      <c r="AK15" s="180"/>
      <c r="AL15" s="180"/>
      <c r="AM15" s="180"/>
      <c r="AN15" s="181"/>
      <c r="AO15" s="181"/>
      <c r="AP15" s="181"/>
      <c r="AQ15" s="24"/>
      <c r="AR15" s="146"/>
      <c r="AS15" s="25"/>
      <c r="AT15" s="25"/>
      <c r="AU15" s="26"/>
      <c r="AV15" s="25"/>
      <c r="AW15" s="25"/>
      <c r="AX15" s="25"/>
      <c r="AY15" s="25"/>
      <c r="AZ15" s="25"/>
      <c r="BA15" s="25"/>
      <c r="BB15" s="25"/>
      <c r="BC15" s="25"/>
      <c r="BD15" s="27"/>
      <c r="BS15" s="28"/>
      <c r="BT15" s="28"/>
      <c r="BU15" s="29"/>
      <c r="BV15" s="28"/>
      <c r="BW15" s="28"/>
      <c r="BX15" s="28"/>
      <c r="CL15" s="28"/>
    </row>
    <row r="16" spans="1:91" s="4" customFormat="1" ht="16.5" customHeight="1">
      <c r="A16" s="148"/>
      <c r="B16" s="147"/>
      <c r="C16" s="30"/>
      <c r="D16" s="175">
        <v>1</v>
      </c>
      <c r="E16" s="175"/>
      <c r="F16" s="175"/>
      <c r="G16" s="175"/>
      <c r="H16" s="175"/>
      <c r="I16" s="84"/>
      <c r="J16" s="175" t="s">
        <v>685</v>
      </c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6"/>
      <c r="AH16" s="177"/>
      <c r="AI16" s="177"/>
      <c r="AJ16" s="177"/>
      <c r="AK16" s="177"/>
      <c r="AL16" s="177"/>
      <c r="AM16" s="177"/>
      <c r="AN16" s="176"/>
      <c r="AO16" s="177"/>
      <c r="AP16" s="177"/>
      <c r="AQ16" s="32" t="s">
        <v>39</v>
      </c>
      <c r="AR16" s="147"/>
      <c r="AS16" s="33">
        <v>0</v>
      </c>
      <c r="AT16" s="33">
        <f>ROUND(SUM(AV16:AW16),2)</f>
        <v>16719.900000000001</v>
      </c>
      <c r="AU16" s="34">
        <f>'[2]SO 01 - Bytový dom B - 8 ...'!P130</f>
        <v>1599.3693707800001</v>
      </c>
      <c r="AV16" s="33">
        <f>'[2]SO 01 - Bytový dom B - 8 ...'!J33</f>
        <v>0</v>
      </c>
      <c r="AW16" s="33">
        <f>'[2]SO 01 - Bytový dom B - 8 ...'!J34</f>
        <v>16719.900000000001</v>
      </c>
      <c r="AX16" s="33">
        <f>'[2]SO 01 - Bytový dom B - 8 ...'!J35</f>
        <v>0</v>
      </c>
      <c r="AY16" s="33">
        <f>'[2]SO 01 - Bytový dom B - 8 ...'!J36</f>
        <v>0</v>
      </c>
      <c r="AZ16" s="33">
        <f>'[2]SO 01 - Bytový dom B - 8 ...'!F33</f>
        <v>0</v>
      </c>
      <c r="BA16" s="33">
        <f>'[2]SO 01 - Bytový dom B - 8 ...'!F34</f>
        <v>83599.520000000004</v>
      </c>
      <c r="BB16" s="33">
        <f>'[2]SO 01 - Bytový dom B - 8 ...'!F35</f>
        <v>0</v>
      </c>
      <c r="BC16" s="33">
        <f>'[2]SO 01 - Bytový dom B - 8 ...'!F36</f>
        <v>0</v>
      </c>
      <c r="BD16" s="35">
        <f>'[2]SO 01 - Bytový dom B - 8 ...'!F37</f>
        <v>0</v>
      </c>
      <c r="BE16" s="127"/>
      <c r="BT16" s="36"/>
      <c r="BV16" s="36"/>
      <c r="BW16" s="36"/>
      <c r="BX16" s="36"/>
      <c r="CL16" s="36"/>
      <c r="CM16" s="36"/>
    </row>
    <row r="17" spans="1:91" s="4" customFormat="1" ht="16.5" customHeight="1">
      <c r="A17" s="148"/>
      <c r="B17" s="147"/>
      <c r="C17" s="30"/>
      <c r="D17" s="175">
        <v>2</v>
      </c>
      <c r="E17" s="175"/>
      <c r="F17" s="175"/>
      <c r="G17" s="175"/>
      <c r="H17" s="175"/>
      <c r="I17" s="84"/>
      <c r="J17" s="175" t="s">
        <v>51</v>
      </c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6"/>
      <c r="AH17" s="177"/>
      <c r="AI17" s="177"/>
      <c r="AJ17" s="177"/>
      <c r="AK17" s="177"/>
      <c r="AL17" s="177"/>
      <c r="AM17" s="177"/>
      <c r="AN17" s="176"/>
      <c r="AO17" s="177"/>
      <c r="AP17" s="177"/>
      <c r="AQ17" s="32" t="s">
        <v>39</v>
      </c>
      <c r="AR17" s="147"/>
      <c r="AS17" s="110">
        <v>0</v>
      </c>
      <c r="AT17" s="110">
        <f>ROUND(SUM(AV17:AW17),2)</f>
        <v>1004.93</v>
      </c>
      <c r="AU17" s="111">
        <f>'[2]SO 04 - Dažďová kanalizácia'!P123</f>
        <v>232.24354199999999</v>
      </c>
      <c r="AV17" s="110">
        <f>'[2]SO 04 - Dažďová kanalizácia'!J33</f>
        <v>0</v>
      </c>
      <c r="AW17" s="110">
        <f>'[2]SO 04 - Dažďová kanalizácia'!J34</f>
        <v>1004.93</v>
      </c>
      <c r="AX17" s="110">
        <f>'[2]SO 04 - Dažďová kanalizácia'!J35</f>
        <v>0</v>
      </c>
      <c r="AY17" s="110">
        <f>'[2]SO 04 - Dažďová kanalizácia'!J36</f>
        <v>0</v>
      </c>
      <c r="AZ17" s="110">
        <f>'[2]SO 04 - Dažďová kanalizácia'!F33</f>
        <v>0</v>
      </c>
      <c r="BA17" s="110">
        <f>'[2]SO 04 - Dažďová kanalizácia'!F34</f>
        <v>5024.63</v>
      </c>
      <c r="BB17" s="110">
        <f>'[2]SO 04 - Dažďová kanalizácia'!F35</f>
        <v>0</v>
      </c>
      <c r="BC17" s="110">
        <f>'[2]SO 04 - Dažďová kanalizácia'!F36</f>
        <v>0</v>
      </c>
      <c r="BD17" s="112">
        <f>'[2]SO 04 - Dažďová kanalizácia'!F37</f>
        <v>0</v>
      </c>
      <c r="BE17" s="127"/>
      <c r="BT17" s="36"/>
      <c r="BV17" s="36"/>
      <c r="BW17" s="36"/>
      <c r="BX17" s="36"/>
      <c r="CL17" s="36"/>
      <c r="CM17" s="36"/>
    </row>
    <row r="18" spans="1:91" s="89" customFormat="1" ht="30" customHeight="1">
      <c r="A18" s="16"/>
      <c r="B18" s="16"/>
      <c r="AR18" s="16"/>
    </row>
    <row r="19" spans="1:91" s="89" customFormat="1" ht="6.9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</row>
    <row r="20" spans="1:91" s="130" customFormat="1"/>
  </sheetData>
  <mergeCells count="17">
    <mergeCell ref="AS10:AT12"/>
    <mergeCell ref="AM11:AP11"/>
    <mergeCell ref="C13:G13"/>
    <mergeCell ref="I13:AF13"/>
    <mergeCell ref="AG13:AM13"/>
    <mergeCell ref="AN13:AP13"/>
    <mergeCell ref="D17:H17"/>
    <mergeCell ref="J17:AF17"/>
    <mergeCell ref="AG17:AM17"/>
    <mergeCell ref="AN17:AP17"/>
    <mergeCell ref="K6:AO6"/>
    <mergeCell ref="AG15:AM15"/>
    <mergeCell ref="AN15:AP15"/>
    <mergeCell ref="D16:H16"/>
    <mergeCell ref="J16:AF16"/>
    <mergeCell ref="AG16:AM16"/>
    <mergeCell ref="AN16:AP16"/>
  </mergeCells>
  <pageMargins left="0.39370078740157483" right="0.39370078740157483" top="1.5748031496062993" bottom="0.39370078740157483" header="0" footer="0"/>
  <pageSetup paperSize="9" scale="70" fitToHeight="100" orientation="portrait" blackAndWhite="1" r:id="rId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M137"/>
  <sheetViews>
    <sheetView showGridLines="0" topLeftCell="A10" workbookViewId="0">
      <selection activeCell="A27" sqref="A27:XFD27"/>
    </sheetView>
  </sheetViews>
  <sheetFormatPr defaultRowHeight="11.25"/>
  <cols>
    <col min="1" max="1" width="8.33203125" style="130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style="130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12" s="130" customFormat="1"/>
    <row r="2" spans="1:12" s="1" customFormat="1" ht="6.9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" customFormat="1" ht="24.95" customHeight="1">
      <c r="A3" s="16"/>
      <c r="B3" s="16"/>
      <c r="C3" s="10" t="s">
        <v>725</v>
      </c>
      <c r="L3" s="16"/>
    </row>
    <row r="4" spans="1:12" s="1" customFormat="1" ht="6.95" customHeight="1">
      <c r="A4" s="16"/>
      <c r="B4" s="16"/>
      <c r="L4" s="16"/>
    </row>
    <row r="5" spans="1:12" s="1" customFormat="1" ht="24.95" customHeight="1">
      <c r="A5" s="16"/>
      <c r="B5" s="16"/>
      <c r="C5" s="114" t="s">
        <v>688</v>
      </c>
      <c r="D5" s="118"/>
      <c r="E5" s="118"/>
      <c r="F5" s="118" t="s">
        <v>5</v>
      </c>
      <c r="L5" s="16"/>
    </row>
    <row r="6" spans="1:12" ht="24.95" customHeight="1">
      <c r="B6" s="130"/>
      <c r="C6" s="103" t="s">
        <v>683</v>
      </c>
      <c r="D6" s="106"/>
      <c r="E6" s="106"/>
      <c r="F6" s="106" t="s">
        <v>715</v>
      </c>
    </row>
    <row r="7" spans="1:12" s="1" customFormat="1" ht="24.95" customHeight="1">
      <c r="A7" s="16"/>
      <c r="B7" s="16"/>
      <c r="C7" s="103" t="s">
        <v>689</v>
      </c>
      <c r="D7" s="106"/>
      <c r="E7" s="106"/>
      <c r="F7" s="106" t="s">
        <v>678</v>
      </c>
      <c r="L7" s="16"/>
    </row>
    <row r="8" spans="1:12" s="1" customFormat="1" ht="14.1" customHeight="1">
      <c r="A8" s="16"/>
      <c r="B8" s="16"/>
      <c r="C8" s="29" t="s">
        <v>676</v>
      </c>
      <c r="D8" s="98"/>
      <c r="E8" s="98"/>
      <c r="F8" s="29" t="s">
        <v>56</v>
      </c>
      <c r="G8" s="98"/>
      <c r="H8" s="98"/>
      <c r="I8" s="29" t="s">
        <v>677</v>
      </c>
      <c r="J8" s="129">
        <v>43533</v>
      </c>
      <c r="L8" s="16"/>
    </row>
    <row r="9" spans="1:12" s="1" customFormat="1" ht="14.1" customHeight="1">
      <c r="A9" s="16"/>
      <c r="B9" s="16"/>
      <c r="L9" s="16"/>
    </row>
    <row r="10" spans="1:12" s="1" customFormat="1" ht="14.1" customHeight="1">
      <c r="A10" s="16"/>
      <c r="B10" s="16"/>
      <c r="C10" s="29" t="s">
        <v>675</v>
      </c>
      <c r="D10" s="98"/>
      <c r="E10" s="98"/>
      <c r="F10" s="29" t="s">
        <v>674</v>
      </c>
      <c r="I10" s="12" t="s">
        <v>11</v>
      </c>
      <c r="J10" s="13"/>
      <c r="L10" s="16"/>
    </row>
    <row r="11" spans="1:12" s="1" customFormat="1" ht="14.1" customHeight="1">
      <c r="A11" s="16"/>
      <c r="B11" s="16"/>
      <c r="C11" s="117" t="s">
        <v>690</v>
      </c>
      <c r="F11" s="11"/>
      <c r="I11" s="12" t="s">
        <v>12</v>
      </c>
      <c r="J11" s="13"/>
      <c r="L11" s="16"/>
    </row>
    <row r="12" spans="1:12" s="1" customFormat="1" ht="10.35" customHeight="1">
      <c r="A12" s="16"/>
      <c r="B12" s="16"/>
      <c r="L12" s="16"/>
    </row>
    <row r="13" spans="1:12" s="1" customFormat="1" ht="29.25" customHeight="1">
      <c r="A13" s="16"/>
      <c r="B13" s="16"/>
      <c r="C13" s="45" t="s">
        <v>57</v>
      </c>
      <c r="D13" s="44"/>
      <c r="E13" s="44"/>
      <c r="F13" s="44"/>
      <c r="G13" s="44"/>
      <c r="H13" s="44"/>
      <c r="I13" s="44"/>
      <c r="J13" s="46" t="s">
        <v>58</v>
      </c>
      <c r="K13" s="44"/>
      <c r="L13" s="16"/>
    </row>
    <row r="14" spans="1:12" s="1" customFormat="1" ht="10.35" customHeight="1">
      <c r="A14" s="16"/>
      <c r="B14" s="16"/>
      <c r="L14" s="16"/>
    </row>
    <row r="15" spans="1:12" s="5" customFormat="1" ht="24.95" customHeight="1">
      <c r="A15" s="131"/>
      <c r="B15" s="131"/>
      <c r="D15" s="47" t="s">
        <v>59</v>
      </c>
      <c r="E15" s="48"/>
      <c r="F15" s="48"/>
      <c r="G15" s="48"/>
      <c r="H15" s="48"/>
      <c r="I15" s="48"/>
      <c r="J15" s="49"/>
      <c r="L15" s="131"/>
    </row>
    <row r="16" spans="1:12" s="6" customFormat="1" ht="19.899999999999999" customHeight="1">
      <c r="A16" s="132"/>
      <c r="B16" s="132"/>
      <c r="D16" s="120" t="s">
        <v>60</v>
      </c>
      <c r="E16" s="121"/>
      <c r="F16" s="121"/>
      <c r="G16" s="121"/>
      <c r="H16" s="121"/>
      <c r="I16" s="121"/>
      <c r="J16" s="122"/>
      <c r="L16" s="132"/>
    </row>
    <row r="17" spans="1:12" s="6" customFormat="1" ht="19.899999999999999" customHeight="1">
      <c r="A17" s="132"/>
      <c r="B17" s="132"/>
      <c r="D17" s="120" t="s">
        <v>61</v>
      </c>
      <c r="E17" s="121"/>
      <c r="F17" s="121"/>
      <c r="G17" s="121"/>
      <c r="H17" s="121"/>
      <c r="I17" s="121"/>
      <c r="J17" s="122"/>
      <c r="L17" s="132"/>
    </row>
    <row r="18" spans="1:12" s="6" customFormat="1" ht="19.899999999999999" customHeight="1">
      <c r="A18" s="132"/>
      <c r="B18" s="132"/>
      <c r="D18" s="120" t="s">
        <v>62</v>
      </c>
      <c r="E18" s="121"/>
      <c r="F18" s="121"/>
      <c r="G18" s="121"/>
      <c r="H18" s="121"/>
      <c r="I18" s="121"/>
      <c r="J18" s="122"/>
      <c r="L18" s="132"/>
    </row>
    <row r="19" spans="1:12" s="6" customFormat="1" ht="19.899999999999999" customHeight="1">
      <c r="A19" s="132"/>
      <c r="B19" s="132"/>
      <c r="D19" s="120" t="s">
        <v>63</v>
      </c>
      <c r="E19" s="121"/>
      <c r="F19" s="121"/>
      <c r="G19" s="121"/>
      <c r="H19" s="121"/>
      <c r="I19" s="121"/>
      <c r="J19" s="122"/>
      <c r="L19" s="132"/>
    </row>
    <row r="20" spans="1:12" s="6" customFormat="1" ht="19.899999999999999" customHeight="1">
      <c r="A20" s="132"/>
      <c r="B20" s="132"/>
      <c r="D20" s="120" t="s">
        <v>64</v>
      </c>
      <c r="E20" s="121"/>
      <c r="F20" s="121"/>
      <c r="G20" s="121"/>
      <c r="H20" s="121"/>
      <c r="I20" s="121"/>
      <c r="J20" s="122"/>
      <c r="L20" s="132"/>
    </row>
    <row r="21" spans="1:12" s="5" customFormat="1" ht="24.95" customHeight="1">
      <c r="A21" s="131"/>
      <c r="B21" s="131"/>
      <c r="D21" s="47" t="s">
        <v>65</v>
      </c>
      <c r="E21" s="48"/>
      <c r="F21" s="48"/>
      <c r="G21" s="48"/>
      <c r="H21" s="48"/>
      <c r="I21" s="48"/>
      <c r="J21" s="49"/>
      <c r="L21" s="131"/>
    </row>
    <row r="22" spans="1:12" s="6" customFormat="1" ht="19.899999999999999" customHeight="1">
      <c r="A22" s="132"/>
      <c r="B22" s="132"/>
      <c r="D22" s="120" t="s">
        <v>66</v>
      </c>
      <c r="E22" s="121"/>
      <c r="F22" s="121"/>
      <c r="G22" s="121"/>
      <c r="H22" s="121"/>
      <c r="I22" s="121"/>
      <c r="J22" s="122"/>
      <c r="L22" s="132"/>
    </row>
    <row r="23" spans="1:12" s="6" customFormat="1" ht="19.899999999999999" customHeight="1">
      <c r="A23" s="132"/>
      <c r="B23" s="132"/>
      <c r="D23" s="120" t="s">
        <v>70</v>
      </c>
      <c r="E23" s="121"/>
      <c r="F23" s="121"/>
      <c r="G23" s="121"/>
      <c r="H23" s="121"/>
      <c r="I23" s="121"/>
      <c r="J23" s="122"/>
      <c r="L23" s="132"/>
    </row>
    <row r="24" spans="1:12" s="6" customFormat="1" ht="19.899999999999999" customHeight="1">
      <c r="A24" s="132"/>
      <c r="B24" s="132"/>
      <c r="D24" s="120" t="s">
        <v>71</v>
      </c>
      <c r="E24" s="121"/>
      <c r="F24" s="121"/>
      <c r="G24" s="121"/>
      <c r="H24" s="121"/>
      <c r="I24" s="121"/>
      <c r="J24" s="122"/>
      <c r="L24" s="132"/>
    </row>
    <row r="25" spans="1:12" s="6" customFormat="1" ht="19.899999999999999" customHeight="1">
      <c r="A25" s="132"/>
      <c r="B25" s="132"/>
      <c r="D25" s="120" t="s">
        <v>72</v>
      </c>
      <c r="E25" s="121"/>
      <c r="F25" s="121"/>
      <c r="G25" s="121"/>
      <c r="H25" s="121"/>
      <c r="I25" s="121"/>
      <c r="J25" s="122"/>
      <c r="L25" s="132"/>
    </row>
    <row r="26" spans="1:12" s="6" customFormat="1" ht="19.899999999999999" customHeight="1">
      <c r="A26" s="132"/>
      <c r="B26" s="132"/>
      <c r="D26" s="120" t="s">
        <v>73</v>
      </c>
      <c r="E26" s="121"/>
      <c r="F26" s="121"/>
      <c r="G26" s="121"/>
      <c r="H26" s="121"/>
      <c r="I26" s="121"/>
      <c r="J26" s="122"/>
      <c r="L26" s="132"/>
    </row>
    <row r="27" spans="1:12" s="5" customFormat="1" ht="24.95" customHeight="1">
      <c r="A27" s="131"/>
      <c r="B27" s="131"/>
      <c r="D27" s="47" t="s">
        <v>75</v>
      </c>
      <c r="E27" s="48"/>
      <c r="F27" s="48"/>
      <c r="G27" s="48"/>
      <c r="H27" s="48"/>
      <c r="I27" s="48"/>
      <c r="J27" s="49"/>
      <c r="L27" s="131"/>
    </row>
    <row r="28" spans="1:12" s="1" customFormat="1" ht="21.75" customHeight="1">
      <c r="A28" s="16"/>
      <c r="B28" s="16"/>
      <c r="L28" s="16"/>
    </row>
    <row r="29" spans="1:12" s="1" customFormat="1" ht="6.9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s="130" customFormat="1"/>
    <row r="31" spans="1:12" s="130" customFormat="1"/>
    <row r="32" spans="1:12" s="130" customFormat="1"/>
    <row r="33" spans="1:65" s="1" customFormat="1" ht="6.9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65" s="1" customFormat="1" ht="24.95" customHeight="1">
      <c r="A34" s="16"/>
      <c r="B34" s="16"/>
      <c r="C34" s="10" t="s">
        <v>723</v>
      </c>
      <c r="L34" s="16"/>
    </row>
    <row r="35" spans="1:65" s="1" customFormat="1" ht="6.95" customHeight="1">
      <c r="A35" s="16"/>
      <c r="B35" s="16"/>
      <c r="L35" s="16"/>
    </row>
    <row r="36" spans="1:65" s="1" customFormat="1" ht="24.95" customHeight="1">
      <c r="A36" s="16"/>
      <c r="B36" s="16"/>
      <c r="C36" s="114" t="s">
        <v>688</v>
      </c>
      <c r="D36" s="118"/>
      <c r="E36" s="118"/>
      <c r="F36" s="118" t="s">
        <v>5</v>
      </c>
      <c r="L36" s="16"/>
    </row>
    <row r="37" spans="1:65" ht="24.95" customHeight="1">
      <c r="B37" s="130"/>
      <c r="C37" s="103" t="s">
        <v>683</v>
      </c>
      <c r="D37" s="102"/>
      <c r="E37" s="102"/>
      <c r="F37" s="102" t="s">
        <v>715</v>
      </c>
    </row>
    <row r="38" spans="1:65" s="1" customFormat="1" ht="24.95" customHeight="1">
      <c r="A38" s="16"/>
      <c r="B38" s="16"/>
      <c r="C38" s="103" t="s">
        <v>689</v>
      </c>
      <c r="D38" s="106"/>
      <c r="E38" s="106"/>
      <c r="F38" s="106" t="s">
        <v>678</v>
      </c>
      <c r="L38" s="16"/>
    </row>
    <row r="39" spans="1:65" s="1" customFormat="1" ht="14.1" customHeight="1">
      <c r="A39" s="16"/>
      <c r="B39" s="16"/>
      <c r="C39" s="29" t="s">
        <v>676</v>
      </c>
      <c r="D39" s="98"/>
      <c r="E39" s="98"/>
      <c r="F39" s="29" t="s">
        <v>56</v>
      </c>
      <c r="G39" s="98"/>
      <c r="H39" s="98"/>
      <c r="I39" s="29" t="s">
        <v>677</v>
      </c>
      <c r="J39" s="129">
        <v>43533</v>
      </c>
      <c r="L39" s="16"/>
    </row>
    <row r="40" spans="1:65" s="1" customFormat="1" ht="14.1" customHeight="1">
      <c r="A40" s="16"/>
      <c r="B40" s="16"/>
      <c r="L40" s="16"/>
    </row>
    <row r="41" spans="1:65" s="1" customFormat="1" ht="14.1" customHeight="1">
      <c r="A41" s="16"/>
      <c r="B41" s="16"/>
      <c r="C41" s="29" t="s">
        <v>675</v>
      </c>
      <c r="D41" s="98"/>
      <c r="E41" s="98"/>
      <c r="F41" s="29" t="s">
        <v>674</v>
      </c>
      <c r="I41" s="12" t="s">
        <v>11</v>
      </c>
      <c r="J41" s="13"/>
      <c r="L41" s="16"/>
    </row>
    <row r="42" spans="1:65" s="1" customFormat="1" ht="14.1" customHeight="1">
      <c r="A42" s="16"/>
      <c r="B42" s="16"/>
      <c r="C42" s="117" t="s">
        <v>10</v>
      </c>
      <c r="F42" s="11"/>
      <c r="I42" s="12" t="s">
        <v>12</v>
      </c>
      <c r="J42" s="13"/>
      <c r="L42" s="16"/>
    </row>
    <row r="43" spans="1:65" s="1" customFormat="1" ht="10.35" customHeight="1">
      <c r="A43" s="16"/>
      <c r="B43" s="16"/>
      <c r="L43" s="16"/>
    </row>
    <row r="44" spans="1:65" s="7" customFormat="1" ht="29.25" customHeight="1">
      <c r="A44" s="134"/>
      <c r="B44" s="134"/>
      <c r="C44" s="50" t="s">
        <v>76</v>
      </c>
      <c r="D44" s="51" t="s">
        <v>21</v>
      </c>
      <c r="E44" s="51" t="s">
        <v>17</v>
      </c>
      <c r="F44" s="51" t="s">
        <v>18</v>
      </c>
      <c r="G44" s="51" t="s">
        <v>77</v>
      </c>
      <c r="H44" s="51" t="s">
        <v>78</v>
      </c>
      <c r="I44" s="51" t="s">
        <v>79</v>
      </c>
      <c r="J44" s="52" t="s">
        <v>58</v>
      </c>
      <c r="K44" s="53" t="s">
        <v>80</v>
      </c>
      <c r="L44" s="134"/>
      <c r="M44" s="20" t="s">
        <v>0</v>
      </c>
      <c r="N44" s="20" t="s">
        <v>13</v>
      </c>
      <c r="O44" s="20" t="s">
        <v>81</v>
      </c>
      <c r="P44" s="20" t="s">
        <v>82</v>
      </c>
      <c r="Q44" s="20" t="s">
        <v>83</v>
      </c>
      <c r="R44" s="20" t="s">
        <v>84</v>
      </c>
      <c r="S44" s="20" t="s">
        <v>85</v>
      </c>
      <c r="T44" s="21" t="s">
        <v>86</v>
      </c>
    </row>
    <row r="45" spans="1:65" s="8" customFormat="1" ht="25.9" customHeight="1">
      <c r="A45" s="57"/>
      <c r="B45" s="57"/>
      <c r="D45" s="54" t="s">
        <v>34</v>
      </c>
      <c r="E45" s="55" t="s">
        <v>87</v>
      </c>
      <c r="F45" s="55" t="s">
        <v>88</v>
      </c>
      <c r="J45" s="56"/>
      <c r="L45" s="57"/>
      <c r="M45" s="57"/>
      <c r="N45" s="57"/>
      <c r="O45" s="57"/>
      <c r="P45" s="58">
        <f>P46+P56+P61+P75+P93</f>
        <v>1240.71955587</v>
      </c>
      <c r="Q45" s="57"/>
      <c r="R45" s="58">
        <f>R46+R56+R61+R75+R93</f>
        <v>100.853493</v>
      </c>
      <c r="S45" s="57"/>
      <c r="T45" s="59">
        <f>T46+T56+T61+T75+T93</f>
        <v>54.463700000000003</v>
      </c>
      <c r="AR45" s="54" t="s">
        <v>40</v>
      </c>
      <c r="AT45" s="60" t="s">
        <v>34</v>
      </c>
      <c r="AU45" s="60" t="s">
        <v>35</v>
      </c>
      <c r="AY45" s="54" t="s">
        <v>89</v>
      </c>
      <c r="BK45" s="61">
        <f>BK46+BK56+BK61+BK75+BK93</f>
        <v>0</v>
      </c>
    </row>
    <row r="46" spans="1:65" s="8" customFormat="1" ht="22.9" customHeight="1">
      <c r="A46" s="57"/>
      <c r="B46" s="57"/>
      <c r="D46" s="54" t="s">
        <v>34</v>
      </c>
      <c r="E46" s="62" t="s">
        <v>40</v>
      </c>
      <c r="F46" s="62" t="s">
        <v>90</v>
      </c>
      <c r="J46" s="63"/>
      <c r="L46" s="57"/>
      <c r="M46" s="57"/>
      <c r="N46" s="57"/>
      <c r="O46" s="57"/>
      <c r="P46" s="58">
        <f>SUM(P47:P55)</f>
        <v>16.747959999999999</v>
      </c>
      <c r="Q46" s="57"/>
      <c r="R46" s="58">
        <f>SUM(R47:R55)</f>
        <v>0</v>
      </c>
      <c r="S46" s="57"/>
      <c r="T46" s="59">
        <f>SUM(T47:T55)</f>
        <v>0</v>
      </c>
      <c r="AR46" s="54" t="s">
        <v>40</v>
      </c>
      <c r="AT46" s="60" t="s">
        <v>34</v>
      </c>
      <c r="AU46" s="60" t="s">
        <v>40</v>
      </c>
      <c r="AY46" s="54" t="s">
        <v>89</v>
      </c>
      <c r="BK46" s="61">
        <f>SUM(BK47:BK55)</f>
        <v>0</v>
      </c>
    </row>
    <row r="47" spans="1:65" s="1" customFormat="1" ht="24" customHeight="1">
      <c r="A47" s="16"/>
      <c r="B47" s="135"/>
      <c r="C47" s="64" t="s">
        <v>40</v>
      </c>
      <c r="D47" s="64" t="s">
        <v>91</v>
      </c>
      <c r="E47" s="65" t="s">
        <v>92</v>
      </c>
      <c r="F47" s="66" t="s">
        <v>93</v>
      </c>
      <c r="G47" s="67" t="s">
        <v>94</v>
      </c>
      <c r="H47" s="68">
        <v>11.5</v>
      </c>
      <c r="I47" s="68"/>
      <c r="J47" s="68"/>
      <c r="K47" s="136" t="s">
        <v>95</v>
      </c>
      <c r="L47" s="16"/>
      <c r="M47" s="138" t="s">
        <v>0</v>
      </c>
      <c r="N47" s="69" t="s">
        <v>14</v>
      </c>
      <c r="O47" s="70">
        <v>1.2999999999999999E-2</v>
      </c>
      <c r="P47" s="70">
        <f t="shared" ref="P47:P55" si="0">O47*H47</f>
        <v>0.14949999999999999</v>
      </c>
      <c r="Q47" s="70">
        <v>0</v>
      </c>
      <c r="R47" s="70">
        <f t="shared" ref="R47:R55" si="1">Q47*H47</f>
        <v>0</v>
      </c>
      <c r="S47" s="70">
        <v>0</v>
      </c>
      <c r="T47" s="71">
        <f t="shared" ref="T47:T55" si="2">S47*H47</f>
        <v>0</v>
      </c>
      <c r="AR47" s="72" t="s">
        <v>96</v>
      </c>
      <c r="AT47" s="72" t="s">
        <v>91</v>
      </c>
      <c r="AU47" s="72" t="s">
        <v>44</v>
      </c>
      <c r="AY47" s="9" t="s">
        <v>89</v>
      </c>
      <c r="BE47" s="73">
        <f t="shared" ref="BE47:BE55" si="3">IF(N47="základná",J47,0)</f>
        <v>0</v>
      </c>
      <c r="BF47" s="73">
        <f t="shared" ref="BF47:BF55" si="4">IF(N47="znížená",J47,0)</f>
        <v>0</v>
      </c>
      <c r="BG47" s="73">
        <f t="shared" ref="BG47:BG55" si="5">IF(N47="zákl. prenesená",J47,0)</f>
        <v>0</v>
      </c>
      <c r="BH47" s="73">
        <f t="shared" ref="BH47:BH55" si="6">IF(N47="zníž. prenesená",J47,0)</f>
        <v>0</v>
      </c>
      <c r="BI47" s="73">
        <f t="shared" ref="BI47:BI55" si="7">IF(N47="nulová",J47,0)</f>
        <v>0</v>
      </c>
      <c r="BJ47" s="9" t="s">
        <v>44</v>
      </c>
      <c r="BK47" s="74">
        <f t="shared" ref="BK47:BK55" si="8">ROUND(I47*H47,3)</f>
        <v>0</v>
      </c>
      <c r="BL47" s="9" t="s">
        <v>96</v>
      </c>
      <c r="BM47" s="72" t="s">
        <v>97</v>
      </c>
    </row>
    <row r="48" spans="1:65" s="1" customFormat="1" ht="24" customHeight="1">
      <c r="A48" s="16"/>
      <c r="B48" s="135"/>
      <c r="C48" s="64" t="s">
        <v>44</v>
      </c>
      <c r="D48" s="64" t="s">
        <v>91</v>
      </c>
      <c r="E48" s="65" t="s">
        <v>98</v>
      </c>
      <c r="F48" s="66" t="s">
        <v>99</v>
      </c>
      <c r="G48" s="67" t="s">
        <v>94</v>
      </c>
      <c r="H48" s="68">
        <v>11.56</v>
      </c>
      <c r="I48" s="68"/>
      <c r="J48" s="68"/>
      <c r="K48" s="136" t="s">
        <v>95</v>
      </c>
      <c r="L48" s="16"/>
      <c r="M48" s="138" t="s">
        <v>0</v>
      </c>
      <c r="N48" s="69" t="s">
        <v>14</v>
      </c>
      <c r="O48" s="70">
        <v>0.46</v>
      </c>
      <c r="P48" s="70">
        <f t="shared" si="0"/>
        <v>5.3176000000000005</v>
      </c>
      <c r="Q48" s="70">
        <v>0</v>
      </c>
      <c r="R48" s="70">
        <f t="shared" si="1"/>
        <v>0</v>
      </c>
      <c r="S48" s="70">
        <v>0</v>
      </c>
      <c r="T48" s="71">
        <f t="shared" si="2"/>
        <v>0</v>
      </c>
      <c r="AR48" s="72" t="s">
        <v>96</v>
      </c>
      <c r="AT48" s="72" t="s">
        <v>91</v>
      </c>
      <c r="AU48" s="72" t="s">
        <v>44</v>
      </c>
      <c r="AY48" s="9" t="s">
        <v>89</v>
      </c>
      <c r="BE48" s="73">
        <f t="shared" si="3"/>
        <v>0</v>
      </c>
      <c r="BF48" s="73">
        <f t="shared" si="4"/>
        <v>0</v>
      </c>
      <c r="BG48" s="73">
        <f t="shared" si="5"/>
        <v>0</v>
      </c>
      <c r="BH48" s="73">
        <f t="shared" si="6"/>
        <v>0</v>
      </c>
      <c r="BI48" s="73">
        <f t="shared" si="7"/>
        <v>0</v>
      </c>
      <c r="BJ48" s="9" t="s">
        <v>44</v>
      </c>
      <c r="BK48" s="74">
        <f t="shared" si="8"/>
        <v>0</v>
      </c>
      <c r="BL48" s="9" t="s">
        <v>96</v>
      </c>
      <c r="BM48" s="72" t="s">
        <v>100</v>
      </c>
    </row>
    <row r="49" spans="1:65" s="1" customFormat="1" ht="24" customHeight="1">
      <c r="A49" s="16"/>
      <c r="B49" s="135"/>
      <c r="C49" s="64" t="s">
        <v>101</v>
      </c>
      <c r="D49" s="64" t="s">
        <v>91</v>
      </c>
      <c r="E49" s="65" t="s">
        <v>102</v>
      </c>
      <c r="F49" s="66" t="s">
        <v>103</v>
      </c>
      <c r="G49" s="67" t="s">
        <v>94</v>
      </c>
      <c r="H49" s="68">
        <v>11.56</v>
      </c>
      <c r="I49" s="68"/>
      <c r="J49" s="68"/>
      <c r="K49" s="136" t="s">
        <v>95</v>
      </c>
      <c r="L49" s="16"/>
      <c r="M49" s="138" t="s">
        <v>0</v>
      </c>
      <c r="N49" s="69" t="s">
        <v>14</v>
      </c>
      <c r="O49" s="70">
        <v>5.6000000000000001E-2</v>
      </c>
      <c r="P49" s="70">
        <f t="shared" si="0"/>
        <v>0.64736000000000005</v>
      </c>
      <c r="Q49" s="70">
        <v>0</v>
      </c>
      <c r="R49" s="70">
        <f t="shared" si="1"/>
        <v>0</v>
      </c>
      <c r="S49" s="70">
        <v>0</v>
      </c>
      <c r="T49" s="71">
        <f t="shared" si="2"/>
        <v>0</v>
      </c>
      <c r="AR49" s="72" t="s">
        <v>96</v>
      </c>
      <c r="AT49" s="72" t="s">
        <v>91</v>
      </c>
      <c r="AU49" s="72" t="s">
        <v>44</v>
      </c>
      <c r="AY49" s="9" t="s">
        <v>89</v>
      </c>
      <c r="BE49" s="73">
        <f t="shared" si="3"/>
        <v>0</v>
      </c>
      <c r="BF49" s="73">
        <f t="shared" si="4"/>
        <v>0</v>
      </c>
      <c r="BG49" s="73">
        <f t="shared" si="5"/>
        <v>0</v>
      </c>
      <c r="BH49" s="73">
        <f t="shared" si="6"/>
        <v>0</v>
      </c>
      <c r="BI49" s="73">
        <f t="shared" si="7"/>
        <v>0</v>
      </c>
      <c r="BJ49" s="9" t="s">
        <v>44</v>
      </c>
      <c r="BK49" s="74">
        <f t="shared" si="8"/>
        <v>0</v>
      </c>
      <c r="BL49" s="9" t="s">
        <v>96</v>
      </c>
      <c r="BM49" s="72" t="s">
        <v>104</v>
      </c>
    </row>
    <row r="50" spans="1:65" s="1" customFormat="1" ht="24" customHeight="1">
      <c r="A50" s="16"/>
      <c r="B50" s="135"/>
      <c r="C50" s="64" t="s">
        <v>96</v>
      </c>
      <c r="D50" s="64" t="s">
        <v>91</v>
      </c>
      <c r="E50" s="65" t="s">
        <v>598</v>
      </c>
      <c r="F50" s="66" t="s">
        <v>599</v>
      </c>
      <c r="G50" s="67" t="s">
        <v>94</v>
      </c>
      <c r="H50" s="68">
        <v>11.56</v>
      </c>
      <c r="I50" s="68"/>
      <c r="J50" s="68"/>
      <c r="K50" s="136" t="s">
        <v>95</v>
      </c>
      <c r="L50" s="16"/>
      <c r="M50" s="138" t="s">
        <v>0</v>
      </c>
      <c r="N50" s="69" t="s">
        <v>14</v>
      </c>
      <c r="O50" s="70">
        <v>0.59799999999999998</v>
      </c>
      <c r="P50" s="70">
        <f t="shared" si="0"/>
        <v>6.9128800000000004</v>
      </c>
      <c r="Q50" s="70">
        <v>0</v>
      </c>
      <c r="R50" s="70">
        <f t="shared" si="1"/>
        <v>0</v>
      </c>
      <c r="S50" s="70">
        <v>0</v>
      </c>
      <c r="T50" s="71">
        <f t="shared" si="2"/>
        <v>0</v>
      </c>
      <c r="AR50" s="72" t="s">
        <v>96</v>
      </c>
      <c r="AT50" s="72" t="s">
        <v>91</v>
      </c>
      <c r="AU50" s="72" t="s">
        <v>44</v>
      </c>
      <c r="AY50" s="9" t="s">
        <v>89</v>
      </c>
      <c r="BE50" s="73">
        <f t="shared" si="3"/>
        <v>0</v>
      </c>
      <c r="BF50" s="73">
        <f t="shared" si="4"/>
        <v>0</v>
      </c>
      <c r="BG50" s="73">
        <f t="shared" si="5"/>
        <v>0</v>
      </c>
      <c r="BH50" s="73">
        <f t="shared" si="6"/>
        <v>0</v>
      </c>
      <c r="BI50" s="73">
        <f t="shared" si="7"/>
        <v>0</v>
      </c>
      <c r="BJ50" s="9" t="s">
        <v>44</v>
      </c>
      <c r="BK50" s="74">
        <f t="shared" si="8"/>
        <v>0</v>
      </c>
      <c r="BL50" s="9" t="s">
        <v>96</v>
      </c>
      <c r="BM50" s="72" t="s">
        <v>600</v>
      </c>
    </row>
    <row r="51" spans="1:65" s="1" customFormat="1" ht="24" customHeight="1">
      <c r="A51" s="16"/>
      <c r="B51" s="135"/>
      <c r="C51" s="64" t="s">
        <v>108</v>
      </c>
      <c r="D51" s="64" t="s">
        <v>91</v>
      </c>
      <c r="E51" s="65" t="s">
        <v>601</v>
      </c>
      <c r="F51" s="66" t="s">
        <v>602</v>
      </c>
      <c r="G51" s="67" t="s">
        <v>94</v>
      </c>
      <c r="H51" s="68">
        <v>11.56</v>
      </c>
      <c r="I51" s="68"/>
      <c r="J51" s="68"/>
      <c r="K51" s="136" t="s">
        <v>95</v>
      </c>
      <c r="L51" s="16"/>
      <c r="M51" s="138" t="s">
        <v>0</v>
      </c>
      <c r="N51" s="69" t="s">
        <v>14</v>
      </c>
      <c r="O51" s="70">
        <v>7.6999999999999999E-2</v>
      </c>
      <c r="P51" s="70">
        <f t="shared" si="0"/>
        <v>0.89012000000000002</v>
      </c>
      <c r="Q51" s="70">
        <v>0</v>
      </c>
      <c r="R51" s="70">
        <f t="shared" si="1"/>
        <v>0</v>
      </c>
      <c r="S51" s="70">
        <v>0</v>
      </c>
      <c r="T51" s="71">
        <f t="shared" si="2"/>
        <v>0</v>
      </c>
      <c r="AR51" s="72" t="s">
        <v>96</v>
      </c>
      <c r="AT51" s="72" t="s">
        <v>91</v>
      </c>
      <c r="AU51" s="72" t="s">
        <v>44</v>
      </c>
      <c r="AY51" s="9" t="s">
        <v>89</v>
      </c>
      <c r="BE51" s="73">
        <f t="shared" si="3"/>
        <v>0</v>
      </c>
      <c r="BF51" s="73">
        <f t="shared" si="4"/>
        <v>0</v>
      </c>
      <c r="BG51" s="73">
        <f t="shared" si="5"/>
        <v>0</v>
      </c>
      <c r="BH51" s="73">
        <f t="shared" si="6"/>
        <v>0</v>
      </c>
      <c r="BI51" s="73">
        <f t="shared" si="7"/>
        <v>0</v>
      </c>
      <c r="BJ51" s="9" t="s">
        <v>44</v>
      </c>
      <c r="BK51" s="74">
        <f t="shared" si="8"/>
        <v>0</v>
      </c>
      <c r="BL51" s="9" t="s">
        <v>96</v>
      </c>
      <c r="BM51" s="72" t="s">
        <v>603</v>
      </c>
    </row>
    <row r="52" spans="1:65" s="1" customFormat="1" ht="24" customHeight="1">
      <c r="A52" s="16"/>
      <c r="B52" s="135"/>
      <c r="C52" s="64" t="s">
        <v>112</v>
      </c>
      <c r="D52" s="64" t="s">
        <v>91</v>
      </c>
      <c r="E52" s="65" t="s">
        <v>105</v>
      </c>
      <c r="F52" s="66" t="s">
        <v>106</v>
      </c>
      <c r="G52" s="67" t="s">
        <v>94</v>
      </c>
      <c r="H52" s="68">
        <v>23.12</v>
      </c>
      <c r="I52" s="68"/>
      <c r="J52" s="68"/>
      <c r="K52" s="136" t="s">
        <v>95</v>
      </c>
      <c r="L52" s="16"/>
      <c r="M52" s="138" t="s">
        <v>0</v>
      </c>
      <c r="N52" s="69" t="s">
        <v>14</v>
      </c>
      <c r="O52" s="70">
        <v>7.0999999999999994E-2</v>
      </c>
      <c r="P52" s="70">
        <f t="shared" si="0"/>
        <v>1.6415199999999999</v>
      </c>
      <c r="Q52" s="70">
        <v>0</v>
      </c>
      <c r="R52" s="70">
        <f t="shared" si="1"/>
        <v>0</v>
      </c>
      <c r="S52" s="70">
        <v>0</v>
      </c>
      <c r="T52" s="71">
        <f t="shared" si="2"/>
        <v>0</v>
      </c>
      <c r="AR52" s="72" t="s">
        <v>96</v>
      </c>
      <c r="AT52" s="72" t="s">
        <v>91</v>
      </c>
      <c r="AU52" s="72" t="s">
        <v>44</v>
      </c>
      <c r="AY52" s="9" t="s">
        <v>89</v>
      </c>
      <c r="BE52" s="73">
        <f t="shared" si="3"/>
        <v>0</v>
      </c>
      <c r="BF52" s="73">
        <f t="shared" si="4"/>
        <v>0</v>
      </c>
      <c r="BG52" s="73">
        <f t="shared" si="5"/>
        <v>0</v>
      </c>
      <c r="BH52" s="73">
        <f t="shared" si="6"/>
        <v>0</v>
      </c>
      <c r="BI52" s="73">
        <f t="shared" si="7"/>
        <v>0</v>
      </c>
      <c r="BJ52" s="9" t="s">
        <v>44</v>
      </c>
      <c r="BK52" s="74">
        <f t="shared" si="8"/>
        <v>0</v>
      </c>
      <c r="BL52" s="9" t="s">
        <v>96</v>
      </c>
      <c r="BM52" s="72" t="s">
        <v>107</v>
      </c>
    </row>
    <row r="53" spans="1:65" s="1" customFormat="1" ht="16.5" customHeight="1">
      <c r="A53" s="16"/>
      <c r="B53" s="135"/>
      <c r="C53" s="64" t="s">
        <v>117</v>
      </c>
      <c r="D53" s="64" t="s">
        <v>91</v>
      </c>
      <c r="E53" s="65" t="s">
        <v>109</v>
      </c>
      <c r="F53" s="66" t="s">
        <v>110</v>
      </c>
      <c r="G53" s="67" t="s">
        <v>94</v>
      </c>
      <c r="H53" s="68">
        <v>23.12</v>
      </c>
      <c r="I53" s="68"/>
      <c r="J53" s="68"/>
      <c r="K53" s="136" t="s">
        <v>95</v>
      </c>
      <c r="L53" s="16"/>
      <c r="M53" s="138" t="s">
        <v>0</v>
      </c>
      <c r="N53" s="69" t="s">
        <v>14</v>
      </c>
      <c r="O53" s="70">
        <v>8.9999999999999993E-3</v>
      </c>
      <c r="P53" s="70">
        <f t="shared" si="0"/>
        <v>0.20807999999999999</v>
      </c>
      <c r="Q53" s="70">
        <v>0</v>
      </c>
      <c r="R53" s="70">
        <f t="shared" si="1"/>
        <v>0</v>
      </c>
      <c r="S53" s="70">
        <v>0</v>
      </c>
      <c r="T53" s="71">
        <f t="shared" si="2"/>
        <v>0</v>
      </c>
      <c r="AR53" s="72" t="s">
        <v>96</v>
      </c>
      <c r="AT53" s="72" t="s">
        <v>91</v>
      </c>
      <c r="AU53" s="72" t="s">
        <v>44</v>
      </c>
      <c r="AY53" s="9" t="s">
        <v>89</v>
      </c>
      <c r="BE53" s="73">
        <f t="shared" si="3"/>
        <v>0</v>
      </c>
      <c r="BF53" s="73">
        <f t="shared" si="4"/>
        <v>0</v>
      </c>
      <c r="BG53" s="73">
        <f t="shared" si="5"/>
        <v>0</v>
      </c>
      <c r="BH53" s="73">
        <f t="shared" si="6"/>
        <v>0</v>
      </c>
      <c r="BI53" s="73">
        <f t="shared" si="7"/>
        <v>0</v>
      </c>
      <c r="BJ53" s="9" t="s">
        <v>44</v>
      </c>
      <c r="BK53" s="74">
        <f t="shared" si="8"/>
        <v>0</v>
      </c>
      <c r="BL53" s="9" t="s">
        <v>96</v>
      </c>
      <c r="BM53" s="72" t="s">
        <v>111</v>
      </c>
    </row>
    <row r="54" spans="1:65" s="1" customFormat="1" ht="24" customHeight="1">
      <c r="A54" s="16"/>
      <c r="B54" s="135"/>
      <c r="C54" s="64" t="s">
        <v>122</v>
      </c>
      <c r="D54" s="64" t="s">
        <v>91</v>
      </c>
      <c r="E54" s="65" t="s">
        <v>113</v>
      </c>
      <c r="F54" s="66" t="s">
        <v>114</v>
      </c>
      <c r="G54" s="67" t="s">
        <v>115</v>
      </c>
      <c r="H54" s="68">
        <v>23.12</v>
      </c>
      <c r="I54" s="68"/>
      <c r="J54" s="68"/>
      <c r="K54" s="136" t="s">
        <v>95</v>
      </c>
      <c r="L54" s="16"/>
      <c r="M54" s="138" t="s">
        <v>0</v>
      </c>
      <c r="N54" s="69" t="s">
        <v>14</v>
      </c>
      <c r="O54" s="70">
        <v>0</v>
      </c>
      <c r="P54" s="70">
        <f t="shared" si="0"/>
        <v>0</v>
      </c>
      <c r="Q54" s="70">
        <v>0</v>
      </c>
      <c r="R54" s="70">
        <f t="shared" si="1"/>
        <v>0</v>
      </c>
      <c r="S54" s="70">
        <v>0</v>
      </c>
      <c r="T54" s="71">
        <f t="shared" si="2"/>
        <v>0</v>
      </c>
      <c r="AR54" s="72" t="s">
        <v>96</v>
      </c>
      <c r="AT54" s="72" t="s">
        <v>91</v>
      </c>
      <c r="AU54" s="72" t="s">
        <v>44</v>
      </c>
      <c r="AY54" s="9" t="s">
        <v>89</v>
      </c>
      <c r="BE54" s="73">
        <f t="shared" si="3"/>
        <v>0</v>
      </c>
      <c r="BF54" s="73">
        <f t="shared" si="4"/>
        <v>0</v>
      </c>
      <c r="BG54" s="73">
        <f t="shared" si="5"/>
        <v>0</v>
      </c>
      <c r="BH54" s="73">
        <f t="shared" si="6"/>
        <v>0</v>
      </c>
      <c r="BI54" s="73">
        <f t="shared" si="7"/>
        <v>0</v>
      </c>
      <c r="BJ54" s="9" t="s">
        <v>44</v>
      </c>
      <c r="BK54" s="74">
        <f t="shared" si="8"/>
        <v>0</v>
      </c>
      <c r="BL54" s="9" t="s">
        <v>96</v>
      </c>
      <c r="BM54" s="72" t="s">
        <v>116</v>
      </c>
    </row>
    <row r="55" spans="1:65" s="1" customFormat="1" ht="16.5" customHeight="1">
      <c r="A55" s="16"/>
      <c r="B55" s="135"/>
      <c r="C55" s="64" t="s">
        <v>128</v>
      </c>
      <c r="D55" s="64" t="s">
        <v>91</v>
      </c>
      <c r="E55" s="65" t="s">
        <v>129</v>
      </c>
      <c r="F55" s="66" t="s">
        <v>130</v>
      </c>
      <c r="G55" s="67" t="s">
        <v>120</v>
      </c>
      <c r="H55" s="68">
        <v>57.7</v>
      </c>
      <c r="I55" s="68"/>
      <c r="J55" s="68"/>
      <c r="K55" s="136" t="s">
        <v>95</v>
      </c>
      <c r="L55" s="16"/>
      <c r="M55" s="138" t="s">
        <v>0</v>
      </c>
      <c r="N55" s="69" t="s">
        <v>14</v>
      </c>
      <c r="O55" s="70">
        <v>1.7000000000000001E-2</v>
      </c>
      <c r="P55" s="70">
        <f t="shared" si="0"/>
        <v>0.98090000000000011</v>
      </c>
      <c r="Q55" s="70">
        <v>0</v>
      </c>
      <c r="R55" s="70">
        <f t="shared" si="1"/>
        <v>0</v>
      </c>
      <c r="S55" s="70">
        <v>0</v>
      </c>
      <c r="T55" s="71">
        <f t="shared" si="2"/>
        <v>0</v>
      </c>
      <c r="AR55" s="72" t="s">
        <v>96</v>
      </c>
      <c r="AT55" s="72" t="s">
        <v>91</v>
      </c>
      <c r="AU55" s="72" t="s">
        <v>44</v>
      </c>
      <c r="AY55" s="9" t="s">
        <v>89</v>
      </c>
      <c r="BE55" s="73">
        <f t="shared" si="3"/>
        <v>0</v>
      </c>
      <c r="BF55" s="73">
        <f t="shared" si="4"/>
        <v>0</v>
      </c>
      <c r="BG55" s="73">
        <f t="shared" si="5"/>
        <v>0</v>
      </c>
      <c r="BH55" s="73">
        <f t="shared" si="6"/>
        <v>0</v>
      </c>
      <c r="BI55" s="73">
        <f t="shared" si="7"/>
        <v>0</v>
      </c>
      <c r="BJ55" s="9" t="s">
        <v>44</v>
      </c>
      <c r="BK55" s="74">
        <f t="shared" si="8"/>
        <v>0</v>
      </c>
      <c r="BL55" s="9" t="s">
        <v>96</v>
      </c>
      <c r="BM55" s="72" t="s">
        <v>131</v>
      </c>
    </row>
    <row r="56" spans="1:65" s="8" customFormat="1" ht="22.9" customHeight="1">
      <c r="A56" s="57"/>
      <c r="B56" s="57"/>
      <c r="D56" s="54" t="s">
        <v>34</v>
      </c>
      <c r="E56" s="62" t="s">
        <v>108</v>
      </c>
      <c r="F56" s="62" t="s">
        <v>136</v>
      </c>
      <c r="J56" s="63"/>
      <c r="L56" s="57"/>
      <c r="M56" s="57"/>
      <c r="N56" s="57"/>
      <c r="O56" s="57"/>
      <c r="P56" s="58">
        <f>SUM(P57:P60)</f>
        <v>48.966924480000003</v>
      </c>
      <c r="Q56" s="57"/>
      <c r="R56" s="58">
        <f>SUM(R57:R60)</f>
        <v>45.811519160000003</v>
      </c>
      <c r="S56" s="57"/>
      <c r="T56" s="59">
        <f>SUM(T57:T60)</f>
        <v>0</v>
      </c>
      <c r="AR56" s="54" t="s">
        <v>40</v>
      </c>
      <c r="AT56" s="60" t="s">
        <v>34</v>
      </c>
      <c r="AU56" s="60" t="s">
        <v>40</v>
      </c>
      <c r="AY56" s="54" t="s">
        <v>89</v>
      </c>
      <c r="BK56" s="61">
        <f>SUM(BK57:BK60)</f>
        <v>0</v>
      </c>
    </row>
    <row r="57" spans="1:65" s="1" customFormat="1" ht="24" customHeight="1">
      <c r="A57" s="16"/>
      <c r="B57" s="135"/>
      <c r="C57" s="64" t="s">
        <v>132</v>
      </c>
      <c r="D57" s="64" t="s">
        <v>91</v>
      </c>
      <c r="E57" s="65" t="s">
        <v>142</v>
      </c>
      <c r="F57" s="66" t="s">
        <v>143</v>
      </c>
      <c r="G57" s="67" t="s">
        <v>120</v>
      </c>
      <c r="H57" s="68">
        <v>57.804000000000002</v>
      </c>
      <c r="I57" s="68"/>
      <c r="J57" s="68"/>
      <c r="K57" s="136" t="s">
        <v>95</v>
      </c>
      <c r="L57" s="16"/>
      <c r="M57" s="138" t="s">
        <v>0</v>
      </c>
      <c r="N57" s="69" t="s">
        <v>14</v>
      </c>
      <c r="O57" s="70">
        <v>2.4119999999999999E-2</v>
      </c>
      <c r="P57" s="70">
        <f>O57*H57</f>
        <v>1.3942324799999999</v>
      </c>
      <c r="Q57" s="70">
        <v>0.31628000000000001</v>
      </c>
      <c r="R57" s="70">
        <f>Q57*H57</f>
        <v>18.282249119999999</v>
      </c>
      <c r="S57" s="70">
        <v>0</v>
      </c>
      <c r="T57" s="71">
        <f>S57*H57</f>
        <v>0</v>
      </c>
      <c r="AR57" s="72" t="s">
        <v>96</v>
      </c>
      <c r="AT57" s="72" t="s">
        <v>91</v>
      </c>
      <c r="AU57" s="72" t="s">
        <v>44</v>
      </c>
      <c r="AY57" s="9" t="s">
        <v>89</v>
      </c>
      <c r="BE57" s="73">
        <f>IF(N57="základná",J57,0)</f>
        <v>0</v>
      </c>
      <c r="BF57" s="73">
        <f>IF(N57="znížená",J57,0)</f>
        <v>0</v>
      </c>
      <c r="BG57" s="73">
        <f>IF(N57="zákl. prenesená",J57,0)</f>
        <v>0</v>
      </c>
      <c r="BH57" s="73">
        <f>IF(N57="zníž. prenesená",J57,0)</f>
        <v>0</v>
      </c>
      <c r="BI57" s="73">
        <f>IF(N57="nulová",J57,0)</f>
        <v>0</v>
      </c>
      <c r="BJ57" s="9" t="s">
        <v>44</v>
      </c>
      <c r="BK57" s="74">
        <f>ROUND(I57*H57,3)</f>
        <v>0</v>
      </c>
      <c r="BL57" s="9" t="s">
        <v>96</v>
      </c>
      <c r="BM57" s="72" t="s">
        <v>144</v>
      </c>
    </row>
    <row r="58" spans="1:65" s="1" customFormat="1" ht="24" customHeight="1">
      <c r="A58" s="16"/>
      <c r="B58" s="135"/>
      <c r="C58" s="64" t="s">
        <v>137</v>
      </c>
      <c r="D58" s="64" t="s">
        <v>91</v>
      </c>
      <c r="E58" s="65" t="s">
        <v>146</v>
      </c>
      <c r="F58" s="66" t="s">
        <v>147</v>
      </c>
      <c r="G58" s="67" t="s">
        <v>120</v>
      </c>
      <c r="H58" s="68">
        <v>57.804000000000002</v>
      </c>
      <c r="I58" s="68"/>
      <c r="J58" s="68"/>
      <c r="K58" s="136" t="s">
        <v>95</v>
      </c>
      <c r="L58" s="16"/>
      <c r="M58" s="138" t="s">
        <v>0</v>
      </c>
      <c r="N58" s="69" t="s">
        <v>14</v>
      </c>
      <c r="O58" s="70">
        <v>0.16300000000000001</v>
      </c>
      <c r="P58" s="70">
        <f>O58*H58</f>
        <v>9.4220520000000008</v>
      </c>
      <c r="Q58" s="70">
        <v>0.33590999999999999</v>
      </c>
      <c r="R58" s="70">
        <f>Q58*H58</f>
        <v>19.416941640000001</v>
      </c>
      <c r="S58" s="70">
        <v>0</v>
      </c>
      <c r="T58" s="71">
        <f>S58*H58</f>
        <v>0</v>
      </c>
      <c r="AR58" s="72" t="s">
        <v>96</v>
      </c>
      <c r="AT58" s="72" t="s">
        <v>91</v>
      </c>
      <c r="AU58" s="72" t="s">
        <v>44</v>
      </c>
      <c r="AY58" s="9" t="s">
        <v>89</v>
      </c>
      <c r="BE58" s="73">
        <f>IF(N58="základná",J58,0)</f>
        <v>0</v>
      </c>
      <c r="BF58" s="73">
        <f>IF(N58="znížená",J58,0)</f>
        <v>0</v>
      </c>
      <c r="BG58" s="73">
        <f>IF(N58="zákl. prenesená",J58,0)</f>
        <v>0</v>
      </c>
      <c r="BH58" s="73">
        <f>IF(N58="zníž. prenesená",J58,0)</f>
        <v>0</v>
      </c>
      <c r="BI58" s="73">
        <f>IF(N58="nulová",J58,0)</f>
        <v>0</v>
      </c>
      <c r="BJ58" s="9" t="s">
        <v>44</v>
      </c>
      <c r="BK58" s="74">
        <f>ROUND(I58*H58,3)</f>
        <v>0</v>
      </c>
      <c r="BL58" s="9" t="s">
        <v>96</v>
      </c>
      <c r="BM58" s="72" t="s">
        <v>148</v>
      </c>
    </row>
    <row r="59" spans="1:65" s="1" customFormat="1" ht="24" customHeight="1">
      <c r="A59" s="16"/>
      <c r="B59" s="135"/>
      <c r="C59" s="64" t="s">
        <v>141</v>
      </c>
      <c r="D59" s="64" t="s">
        <v>91</v>
      </c>
      <c r="E59" s="65" t="s">
        <v>154</v>
      </c>
      <c r="F59" s="66" t="s">
        <v>155</v>
      </c>
      <c r="G59" s="67" t="s">
        <v>120</v>
      </c>
      <c r="H59" s="68">
        <v>57.804000000000002</v>
      </c>
      <c r="I59" s="68"/>
      <c r="J59" s="68"/>
      <c r="K59" s="136" t="s">
        <v>95</v>
      </c>
      <c r="L59" s="16"/>
      <c r="M59" s="138" t="s">
        <v>0</v>
      </c>
      <c r="N59" s="69" t="s">
        <v>14</v>
      </c>
      <c r="O59" s="70">
        <v>0.66</v>
      </c>
      <c r="P59" s="70">
        <f>O59*H59</f>
        <v>38.150640000000003</v>
      </c>
      <c r="Q59" s="70">
        <v>0.126</v>
      </c>
      <c r="R59" s="70">
        <f>Q59*H59</f>
        <v>7.2833040000000002</v>
      </c>
      <c r="S59" s="70">
        <v>0</v>
      </c>
      <c r="T59" s="71">
        <f>S59*H59</f>
        <v>0</v>
      </c>
      <c r="AR59" s="72" t="s">
        <v>96</v>
      </c>
      <c r="AT59" s="72" t="s">
        <v>91</v>
      </c>
      <c r="AU59" s="72" t="s">
        <v>44</v>
      </c>
      <c r="AY59" s="9" t="s">
        <v>89</v>
      </c>
      <c r="BE59" s="73">
        <f>IF(N59="základná",J59,0)</f>
        <v>0</v>
      </c>
      <c r="BF59" s="73">
        <f>IF(N59="znížená",J59,0)</f>
        <v>0</v>
      </c>
      <c r="BG59" s="73">
        <f>IF(N59="zákl. prenesená",J59,0)</f>
        <v>0</v>
      </c>
      <c r="BH59" s="73">
        <f>IF(N59="zníž. prenesená",J59,0)</f>
        <v>0</v>
      </c>
      <c r="BI59" s="73">
        <f>IF(N59="nulová",J59,0)</f>
        <v>0</v>
      </c>
      <c r="BJ59" s="9" t="s">
        <v>44</v>
      </c>
      <c r="BK59" s="74">
        <f>ROUND(I59*H59,3)</f>
        <v>0</v>
      </c>
      <c r="BL59" s="9" t="s">
        <v>96</v>
      </c>
      <c r="BM59" s="72" t="s">
        <v>156</v>
      </c>
    </row>
    <row r="60" spans="1:65" s="1" customFormat="1" ht="16.5" customHeight="1">
      <c r="A60" s="16"/>
      <c r="B60" s="135"/>
      <c r="C60" s="75" t="s">
        <v>145</v>
      </c>
      <c r="D60" s="75" t="s">
        <v>123</v>
      </c>
      <c r="E60" s="76" t="s">
        <v>158</v>
      </c>
      <c r="F60" s="77" t="s">
        <v>159</v>
      </c>
      <c r="G60" s="78" t="s">
        <v>120</v>
      </c>
      <c r="H60" s="79">
        <v>58.381999999999998</v>
      </c>
      <c r="I60" s="79"/>
      <c r="J60" s="79"/>
      <c r="K60" s="137" t="s">
        <v>0</v>
      </c>
      <c r="L60" s="141"/>
      <c r="M60" s="139" t="s">
        <v>0</v>
      </c>
      <c r="N60" s="80" t="s">
        <v>14</v>
      </c>
      <c r="O60" s="70">
        <v>0</v>
      </c>
      <c r="P60" s="70">
        <f>O60*H60</f>
        <v>0</v>
      </c>
      <c r="Q60" s="70">
        <v>1.4200000000000001E-2</v>
      </c>
      <c r="R60" s="70">
        <f>Q60*H60</f>
        <v>0.82902439999999999</v>
      </c>
      <c r="S60" s="70">
        <v>0</v>
      </c>
      <c r="T60" s="71">
        <f>S60*H60</f>
        <v>0</v>
      </c>
      <c r="AR60" s="72" t="s">
        <v>122</v>
      </c>
      <c r="AT60" s="72" t="s">
        <v>123</v>
      </c>
      <c r="AU60" s="72" t="s">
        <v>44</v>
      </c>
      <c r="AY60" s="9" t="s">
        <v>89</v>
      </c>
      <c r="BE60" s="73">
        <f>IF(N60="základná",J60,0)</f>
        <v>0</v>
      </c>
      <c r="BF60" s="73">
        <f>IF(N60="znížená",J60,0)</f>
        <v>0</v>
      </c>
      <c r="BG60" s="73">
        <f>IF(N60="zákl. prenesená",J60,0)</f>
        <v>0</v>
      </c>
      <c r="BH60" s="73">
        <f>IF(N60="zníž. prenesená",J60,0)</f>
        <v>0</v>
      </c>
      <c r="BI60" s="73">
        <f>IF(N60="nulová",J60,0)</f>
        <v>0</v>
      </c>
      <c r="BJ60" s="9" t="s">
        <v>44</v>
      </c>
      <c r="BK60" s="74">
        <f>ROUND(I60*H60,3)</f>
        <v>0</v>
      </c>
      <c r="BL60" s="9" t="s">
        <v>96</v>
      </c>
      <c r="BM60" s="72" t="s">
        <v>160</v>
      </c>
    </row>
    <row r="61" spans="1:65" s="8" customFormat="1" ht="22.9" customHeight="1">
      <c r="A61" s="57"/>
      <c r="B61" s="57"/>
      <c r="D61" s="54" t="s">
        <v>34</v>
      </c>
      <c r="E61" s="62" t="s">
        <v>112</v>
      </c>
      <c r="F61" s="62" t="s">
        <v>161</v>
      </c>
      <c r="J61" s="63"/>
      <c r="L61" s="57"/>
      <c r="M61" s="57"/>
      <c r="N61" s="57"/>
      <c r="O61" s="57"/>
      <c r="P61" s="58">
        <f>SUM(P62:P74)</f>
        <v>815.2654792300001</v>
      </c>
      <c r="Q61" s="57"/>
      <c r="R61" s="58">
        <f>SUM(R62:R74)</f>
        <v>20.091563879999999</v>
      </c>
      <c r="S61" s="57"/>
      <c r="T61" s="59">
        <f>SUM(T62:T74)</f>
        <v>0</v>
      </c>
      <c r="AR61" s="54" t="s">
        <v>40</v>
      </c>
      <c r="AT61" s="60" t="s">
        <v>34</v>
      </c>
      <c r="AU61" s="60" t="s">
        <v>40</v>
      </c>
      <c r="AY61" s="54" t="s">
        <v>89</v>
      </c>
      <c r="BK61" s="61">
        <f>SUM(BK62:BK74)</f>
        <v>0</v>
      </c>
    </row>
    <row r="62" spans="1:65" s="1" customFormat="1" ht="16.5" customHeight="1">
      <c r="A62" s="16"/>
      <c r="B62" s="135"/>
      <c r="C62" s="64" t="s">
        <v>149</v>
      </c>
      <c r="D62" s="64" t="s">
        <v>91</v>
      </c>
      <c r="E62" s="65" t="s">
        <v>163</v>
      </c>
      <c r="F62" s="66" t="s">
        <v>164</v>
      </c>
      <c r="G62" s="67" t="s">
        <v>120</v>
      </c>
      <c r="H62" s="68">
        <v>436.74700000000001</v>
      </c>
      <c r="I62" s="68"/>
      <c r="J62" s="68"/>
      <c r="K62" s="136" t="s">
        <v>95</v>
      </c>
      <c r="L62" s="16"/>
      <c r="M62" s="138" t="s">
        <v>0</v>
      </c>
      <c r="N62" s="69" t="s">
        <v>14</v>
      </c>
      <c r="O62" s="70">
        <v>0.25800000000000001</v>
      </c>
      <c r="P62" s="70">
        <f t="shared" ref="P62:P74" si="9">O62*H62</f>
        <v>112.68072600000001</v>
      </c>
      <c r="Q62" s="70">
        <v>4.0000000000000003E-5</v>
      </c>
      <c r="R62" s="70">
        <f t="shared" ref="R62:R74" si="10">Q62*H62</f>
        <v>1.7469880000000004E-2</v>
      </c>
      <c r="S62" s="70">
        <v>0</v>
      </c>
      <c r="T62" s="71">
        <f t="shared" ref="T62:T74" si="11">S62*H62</f>
        <v>0</v>
      </c>
      <c r="AR62" s="72" t="s">
        <v>96</v>
      </c>
      <c r="AT62" s="72" t="s">
        <v>91</v>
      </c>
      <c r="AU62" s="72" t="s">
        <v>44</v>
      </c>
      <c r="AY62" s="9" t="s">
        <v>89</v>
      </c>
      <c r="BE62" s="73">
        <f t="shared" ref="BE62:BE74" si="12">IF(N62="základná",J62,0)</f>
        <v>0</v>
      </c>
      <c r="BF62" s="73">
        <f t="shared" ref="BF62:BF74" si="13">IF(N62="znížená",J62,0)</f>
        <v>0</v>
      </c>
      <c r="BG62" s="73">
        <f t="shared" ref="BG62:BG74" si="14">IF(N62="zákl. prenesená",J62,0)</f>
        <v>0</v>
      </c>
      <c r="BH62" s="73">
        <f t="shared" ref="BH62:BH74" si="15">IF(N62="zníž. prenesená",J62,0)</f>
        <v>0</v>
      </c>
      <c r="BI62" s="73">
        <f t="shared" ref="BI62:BI74" si="16">IF(N62="nulová",J62,0)</f>
        <v>0</v>
      </c>
      <c r="BJ62" s="9" t="s">
        <v>44</v>
      </c>
      <c r="BK62" s="74">
        <f t="shared" ref="BK62:BK74" si="17">ROUND(I62*H62,3)</f>
        <v>0</v>
      </c>
      <c r="BL62" s="9" t="s">
        <v>96</v>
      </c>
      <c r="BM62" s="72" t="s">
        <v>604</v>
      </c>
    </row>
    <row r="63" spans="1:65" s="1" customFormat="1" ht="24" customHeight="1">
      <c r="A63" s="16"/>
      <c r="B63" s="135"/>
      <c r="C63" s="64" t="s">
        <v>153</v>
      </c>
      <c r="D63" s="64" t="s">
        <v>91</v>
      </c>
      <c r="E63" s="65" t="s">
        <v>167</v>
      </c>
      <c r="F63" s="66" t="s">
        <v>168</v>
      </c>
      <c r="G63" s="67" t="s">
        <v>120</v>
      </c>
      <c r="H63" s="68">
        <v>8.4499999999999993</v>
      </c>
      <c r="I63" s="68"/>
      <c r="J63" s="68"/>
      <c r="K63" s="136" t="s">
        <v>95</v>
      </c>
      <c r="L63" s="16"/>
      <c r="M63" s="138" t="s">
        <v>0</v>
      </c>
      <c r="N63" s="69" t="s">
        <v>14</v>
      </c>
      <c r="O63" s="70">
        <v>0.80010000000000003</v>
      </c>
      <c r="P63" s="70">
        <f t="shared" si="9"/>
        <v>6.7608449999999998</v>
      </c>
      <c r="Q63" s="70">
        <v>3.7560000000000003E-2</v>
      </c>
      <c r="R63" s="70">
        <f t="shared" si="10"/>
        <v>0.317382</v>
      </c>
      <c r="S63" s="70">
        <v>0</v>
      </c>
      <c r="T63" s="71">
        <f t="shared" si="11"/>
        <v>0</v>
      </c>
      <c r="AR63" s="72" t="s">
        <v>96</v>
      </c>
      <c r="AT63" s="72" t="s">
        <v>91</v>
      </c>
      <c r="AU63" s="72" t="s">
        <v>44</v>
      </c>
      <c r="AY63" s="9" t="s">
        <v>89</v>
      </c>
      <c r="BE63" s="73">
        <f t="shared" si="12"/>
        <v>0</v>
      </c>
      <c r="BF63" s="73">
        <f t="shared" si="13"/>
        <v>0</v>
      </c>
      <c r="BG63" s="73">
        <f t="shared" si="14"/>
        <v>0</v>
      </c>
      <c r="BH63" s="73">
        <f t="shared" si="15"/>
        <v>0</v>
      </c>
      <c r="BI63" s="73">
        <f t="shared" si="16"/>
        <v>0</v>
      </c>
      <c r="BJ63" s="9" t="s">
        <v>44</v>
      </c>
      <c r="BK63" s="74">
        <f t="shared" si="17"/>
        <v>0</v>
      </c>
      <c r="BL63" s="9" t="s">
        <v>96</v>
      </c>
      <c r="BM63" s="72" t="s">
        <v>169</v>
      </c>
    </row>
    <row r="64" spans="1:65" s="1" customFormat="1" ht="36" customHeight="1">
      <c r="A64" s="16"/>
      <c r="B64" s="135"/>
      <c r="C64" s="64" t="s">
        <v>157</v>
      </c>
      <c r="D64" s="64" t="s">
        <v>91</v>
      </c>
      <c r="E64" s="65" t="s">
        <v>171</v>
      </c>
      <c r="F64" s="66" t="s">
        <v>172</v>
      </c>
      <c r="G64" s="67" t="s">
        <v>120</v>
      </c>
      <c r="H64" s="68">
        <v>54.08</v>
      </c>
      <c r="I64" s="68"/>
      <c r="J64" s="68"/>
      <c r="K64" s="136" t="s">
        <v>95</v>
      </c>
      <c r="L64" s="16"/>
      <c r="M64" s="138" t="s">
        <v>0</v>
      </c>
      <c r="N64" s="69" t="s">
        <v>14</v>
      </c>
      <c r="O64" s="70">
        <v>8.2019999999999996E-2</v>
      </c>
      <c r="P64" s="70">
        <f t="shared" si="9"/>
        <v>4.4356415999999994</v>
      </c>
      <c r="Q64" s="70">
        <v>1.9000000000000001E-4</v>
      </c>
      <c r="R64" s="70">
        <f t="shared" si="10"/>
        <v>1.02752E-2</v>
      </c>
      <c r="S64" s="70">
        <v>0</v>
      </c>
      <c r="T64" s="71">
        <f t="shared" si="11"/>
        <v>0</v>
      </c>
      <c r="AR64" s="72" t="s">
        <v>96</v>
      </c>
      <c r="AT64" s="72" t="s">
        <v>91</v>
      </c>
      <c r="AU64" s="72" t="s">
        <v>44</v>
      </c>
      <c r="AY64" s="9" t="s">
        <v>89</v>
      </c>
      <c r="BE64" s="73">
        <f t="shared" si="12"/>
        <v>0</v>
      </c>
      <c r="BF64" s="73">
        <f t="shared" si="13"/>
        <v>0</v>
      </c>
      <c r="BG64" s="73">
        <f t="shared" si="14"/>
        <v>0</v>
      </c>
      <c r="BH64" s="73">
        <f t="shared" si="15"/>
        <v>0</v>
      </c>
      <c r="BI64" s="73">
        <f t="shared" si="16"/>
        <v>0</v>
      </c>
      <c r="BJ64" s="9" t="s">
        <v>44</v>
      </c>
      <c r="BK64" s="74">
        <f t="shared" si="17"/>
        <v>0</v>
      </c>
      <c r="BL64" s="9" t="s">
        <v>96</v>
      </c>
      <c r="BM64" s="72" t="s">
        <v>173</v>
      </c>
    </row>
    <row r="65" spans="1:65" s="1" customFormat="1" ht="24" customHeight="1">
      <c r="A65" s="16"/>
      <c r="B65" s="135"/>
      <c r="C65" s="64" t="s">
        <v>162</v>
      </c>
      <c r="D65" s="64" t="s">
        <v>91</v>
      </c>
      <c r="E65" s="65" t="s">
        <v>174</v>
      </c>
      <c r="F65" s="66" t="s">
        <v>175</v>
      </c>
      <c r="G65" s="67" t="s">
        <v>120</v>
      </c>
      <c r="H65" s="68">
        <v>15.02</v>
      </c>
      <c r="I65" s="68"/>
      <c r="J65" s="68"/>
      <c r="K65" s="136" t="s">
        <v>95</v>
      </c>
      <c r="L65" s="16"/>
      <c r="M65" s="138" t="s">
        <v>0</v>
      </c>
      <c r="N65" s="69" t="s">
        <v>14</v>
      </c>
      <c r="O65" s="70">
        <v>0.15209</v>
      </c>
      <c r="P65" s="70">
        <f t="shared" si="9"/>
        <v>2.2843917999999999</v>
      </c>
      <c r="Q65" s="70">
        <v>4.2000000000000002E-4</v>
      </c>
      <c r="R65" s="70">
        <f t="shared" si="10"/>
        <v>6.3084000000000005E-3</v>
      </c>
      <c r="S65" s="70">
        <v>0</v>
      </c>
      <c r="T65" s="71">
        <f t="shared" si="11"/>
        <v>0</v>
      </c>
      <c r="AR65" s="72" t="s">
        <v>96</v>
      </c>
      <c r="AT65" s="72" t="s">
        <v>91</v>
      </c>
      <c r="AU65" s="72" t="s">
        <v>44</v>
      </c>
      <c r="AY65" s="9" t="s">
        <v>89</v>
      </c>
      <c r="BE65" s="73">
        <f t="shared" si="12"/>
        <v>0</v>
      </c>
      <c r="BF65" s="73">
        <f t="shared" si="13"/>
        <v>0</v>
      </c>
      <c r="BG65" s="73">
        <f t="shared" si="14"/>
        <v>0</v>
      </c>
      <c r="BH65" s="73">
        <f t="shared" si="15"/>
        <v>0</v>
      </c>
      <c r="BI65" s="73">
        <f t="shared" si="16"/>
        <v>0</v>
      </c>
      <c r="BJ65" s="9" t="s">
        <v>44</v>
      </c>
      <c r="BK65" s="74">
        <f t="shared" si="17"/>
        <v>0</v>
      </c>
      <c r="BL65" s="9" t="s">
        <v>96</v>
      </c>
      <c r="BM65" s="72" t="s">
        <v>176</v>
      </c>
    </row>
    <row r="66" spans="1:65" s="1" customFormat="1" ht="36" customHeight="1">
      <c r="A66" s="16"/>
      <c r="B66" s="135"/>
      <c r="C66" s="64" t="s">
        <v>166</v>
      </c>
      <c r="D66" s="64" t="s">
        <v>91</v>
      </c>
      <c r="E66" s="65" t="s">
        <v>178</v>
      </c>
      <c r="F66" s="66" t="s">
        <v>179</v>
      </c>
      <c r="G66" s="67" t="s">
        <v>120</v>
      </c>
      <c r="H66" s="68">
        <v>15.02</v>
      </c>
      <c r="I66" s="68"/>
      <c r="J66" s="68"/>
      <c r="K66" s="136" t="s">
        <v>95</v>
      </c>
      <c r="L66" s="16"/>
      <c r="M66" s="138" t="s">
        <v>0</v>
      </c>
      <c r="N66" s="69" t="s">
        <v>14</v>
      </c>
      <c r="O66" s="70">
        <v>0.52002999999999999</v>
      </c>
      <c r="P66" s="70">
        <f t="shared" si="9"/>
        <v>7.8108505999999993</v>
      </c>
      <c r="Q66" s="70">
        <v>1.6500000000000001E-2</v>
      </c>
      <c r="R66" s="70">
        <f t="shared" si="10"/>
        <v>0.24782999999999999</v>
      </c>
      <c r="S66" s="70">
        <v>0</v>
      </c>
      <c r="T66" s="71">
        <f t="shared" si="11"/>
        <v>0</v>
      </c>
      <c r="AR66" s="72" t="s">
        <v>96</v>
      </c>
      <c r="AT66" s="72" t="s">
        <v>91</v>
      </c>
      <c r="AU66" s="72" t="s">
        <v>44</v>
      </c>
      <c r="AY66" s="9" t="s">
        <v>89</v>
      </c>
      <c r="BE66" s="73">
        <f t="shared" si="12"/>
        <v>0</v>
      </c>
      <c r="BF66" s="73">
        <f t="shared" si="13"/>
        <v>0</v>
      </c>
      <c r="BG66" s="73">
        <f t="shared" si="14"/>
        <v>0</v>
      </c>
      <c r="BH66" s="73">
        <f t="shared" si="15"/>
        <v>0</v>
      </c>
      <c r="BI66" s="73">
        <f t="shared" si="16"/>
        <v>0</v>
      </c>
      <c r="BJ66" s="9" t="s">
        <v>44</v>
      </c>
      <c r="BK66" s="74">
        <f t="shared" si="17"/>
        <v>0</v>
      </c>
      <c r="BL66" s="9" t="s">
        <v>96</v>
      </c>
      <c r="BM66" s="72" t="s">
        <v>180</v>
      </c>
    </row>
    <row r="67" spans="1:65" s="1" customFormat="1" ht="24" customHeight="1">
      <c r="A67" s="16"/>
      <c r="B67" s="135"/>
      <c r="C67" s="64" t="s">
        <v>170</v>
      </c>
      <c r="D67" s="64" t="s">
        <v>91</v>
      </c>
      <c r="E67" s="65" t="s">
        <v>182</v>
      </c>
      <c r="F67" s="66" t="s">
        <v>183</v>
      </c>
      <c r="G67" s="67" t="s">
        <v>120</v>
      </c>
      <c r="H67" s="68">
        <v>15.02</v>
      </c>
      <c r="I67" s="68"/>
      <c r="J67" s="68"/>
      <c r="K67" s="136" t="s">
        <v>95</v>
      </c>
      <c r="L67" s="16"/>
      <c r="M67" s="138" t="s">
        <v>0</v>
      </c>
      <c r="N67" s="69" t="s">
        <v>14</v>
      </c>
      <c r="O67" s="70">
        <v>0.12118</v>
      </c>
      <c r="P67" s="70">
        <f t="shared" si="9"/>
        <v>1.8201235999999998</v>
      </c>
      <c r="Q67" s="70">
        <v>4.15E-3</v>
      </c>
      <c r="R67" s="70">
        <f t="shared" si="10"/>
        <v>6.2333E-2</v>
      </c>
      <c r="S67" s="70">
        <v>0</v>
      </c>
      <c r="T67" s="71">
        <f t="shared" si="11"/>
        <v>0</v>
      </c>
      <c r="AR67" s="72" t="s">
        <v>96</v>
      </c>
      <c r="AT67" s="72" t="s">
        <v>91</v>
      </c>
      <c r="AU67" s="72" t="s">
        <v>44</v>
      </c>
      <c r="AY67" s="9" t="s">
        <v>89</v>
      </c>
      <c r="BE67" s="73">
        <f t="shared" si="12"/>
        <v>0</v>
      </c>
      <c r="BF67" s="73">
        <f t="shared" si="13"/>
        <v>0</v>
      </c>
      <c r="BG67" s="73">
        <f t="shared" si="14"/>
        <v>0</v>
      </c>
      <c r="BH67" s="73">
        <f t="shared" si="15"/>
        <v>0</v>
      </c>
      <c r="BI67" s="73">
        <f t="shared" si="16"/>
        <v>0</v>
      </c>
      <c r="BJ67" s="9" t="s">
        <v>44</v>
      </c>
      <c r="BK67" s="74">
        <f t="shared" si="17"/>
        <v>0</v>
      </c>
      <c r="BL67" s="9" t="s">
        <v>96</v>
      </c>
      <c r="BM67" s="72" t="s">
        <v>184</v>
      </c>
    </row>
    <row r="68" spans="1:65" s="1" customFormat="1" ht="24" customHeight="1">
      <c r="A68" s="16"/>
      <c r="B68" s="135"/>
      <c r="C68" s="64" t="s">
        <v>2</v>
      </c>
      <c r="D68" s="64" t="s">
        <v>91</v>
      </c>
      <c r="E68" s="65" t="s">
        <v>186</v>
      </c>
      <c r="F68" s="66" t="s">
        <v>187</v>
      </c>
      <c r="G68" s="67" t="s">
        <v>120</v>
      </c>
      <c r="H68" s="68">
        <v>131.024</v>
      </c>
      <c r="I68" s="68"/>
      <c r="J68" s="68"/>
      <c r="K68" s="136" t="s">
        <v>95</v>
      </c>
      <c r="L68" s="16"/>
      <c r="M68" s="138" t="s">
        <v>0</v>
      </c>
      <c r="N68" s="69" t="s">
        <v>14</v>
      </c>
      <c r="O68" s="70">
        <v>0.68752999999999997</v>
      </c>
      <c r="P68" s="70">
        <f t="shared" si="9"/>
        <v>90.082930719999993</v>
      </c>
      <c r="Q68" s="70">
        <v>3.9359999999999999E-2</v>
      </c>
      <c r="R68" s="70">
        <f t="shared" si="10"/>
        <v>5.15710464</v>
      </c>
      <c r="S68" s="70">
        <v>0</v>
      </c>
      <c r="T68" s="71">
        <f t="shared" si="11"/>
        <v>0</v>
      </c>
      <c r="AR68" s="72" t="s">
        <v>96</v>
      </c>
      <c r="AT68" s="72" t="s">
        <v>91</v>
      </c>
      <c r="AU68" s="72" t="s">
        <v>44</v>
      </c>
      <c r="AY68" s="9" t="s">
        <v>89</v>
      </c>
      <c r="BE68" s="73">
        <f t="shared" si="12"/>
        <v>0</v>
      </c>
      <c r="BF68" s="73">
        <f t="shared" si="13"/>
        <v>0</v>
      </c>
      <c r="BG68" s="73">
        <f t="shared" si="14"/>
        <v>0</v>
      </c>
      <c r="BH68" s="73">
        <f t="shared" si="15"/>
        <v>0</v>
      </c>
      <c r="BI68" s="73">
        <f t="shared" si="16"/>
        <v>0</v>
      </c>
      <c r="BJ68" s="9" t="s">
        <v>44</v>
      </c>
      <c r="BK68" s="74">
        <f t="shared" si="17"/>
        <v>0</v>
      </c>
      <c r="BL68" s="9" t="s">
        <v>96</v>
      </c>
      <c r="BM68" s="72" t="s">
        <v>188</v>
      </c>
    </row>
    <row r="69" spans="1:65" s="1" customFormat="1" ht="36" customHeight="1">
      <c r="A69" s="16"/>
      <c r="B69" s="135"/>
      <c r="C69" s="64" t="s">
        <v>177</v>
      </c>
      <c r="D69" s="64" t="s">
        <v>91</v>
      </c>
      <c r="E69" s="65" t="s">
        <v>190</v>
      </c>
      <c r="F69" s="66" t="s">
        <v>692</v>
      </c>
      <c r="G69" s="67" t="s">
        <v>120</v>
      </c>
      <c r="H69" s="68">
        <v>391.69499999999999</v>
      </c>
      <c r="I69" s="68"/>
      <c r="J69" s="68"/>
      <c r="K69" s="136" t="s">
        <v>95</v>
      </c>
      <c r="L69" s="16"/>
      <c r="M69" s="138" t="s">
        <v>0</v>
      </c>
      <c r="N69" s="69" t="s">
        <v>14</v>
      </c>
      <c r="O69" s="70">
        <v>0.35868</v>
      </c>
      <c r="P69" s="70">
        <f t="shared" si="9"/>
        <v>140.49316260000001</v>
      </c>
      <c r="Q69" s="70">
        <v>3.3E-3</v>
      </c>
      <c r="R69" s="70">
        <f t="shared" si="10"/>
        <v>1.2925935</v>
      </c>
      <c r="S69" s="70">
        <v>0</v>
      </c>
      <c r="T69" s="71">
        <f t="shared" si="11"/>
        <v>0</v>
      </c>
      <c r="AR69" s="72" t="s">
        <v>96</v>
      </c>
      <c r="AT69" s="72" t="s">
        <v>91</v>
      </c>
      <c r="AU69" s="72" t="s">
        <v>44</v>
      </c>
      <c r="AY69" s="9" t="s">
        <v>89</v>
      </c>
      <c r="BE69" s="73">
        <f t="shared" si="12"/>
        <v>0</v>
      </c>
      <c r="BF69" s="73">
        <f t="shared" si="13"/>
        <v>0</v>
      </c>
      <c r="BG69" s="73">
        <f t="shared" si="14"/>
        <v>0</v>
      </c>
      <c r="BH69" s="73">
        <f t="shared" si="15"/>
        <v>0</v>
      </c>
      <c r="BI69" s="73">
        <f t="shared" si="16"/>
        <v>0</v>
      </c>
      <c r="BJ69" s="9" t="s">
        <v>44</v>
      </c>
      <c r="BK69" s="74">
        <f t="shared" si="17"/>
        <v>0</v>
      </c>
      <c r="BL69" s="9" t="s">
        <v>96</v>
      </c>
      <c r="BM69" s="72" t="s">
        <v>191</v>
      </c>
    </row>
    <row r="70" spans="1:65" s="1" customFormat="1" ht="36" customHeight="1">
      <c r="A70" s="16"/>
      <c r="B70" s="135"/>
      <c r="C70" s="64" t="s">
        <v>181</v>
      </c>
      <c r="D70" s="64" t="s">
        <v>91</v>
      </c>
      <c r="E70" s="65" t="s">
        <v>193</v>
      </c>
      <c r="F70" s="66" t="s">
        <v>716</v>
      </c>
      <c r="G70" s="67" t="s">
        <v>120</v>
      </c>
      <c r="H70" s="68">
        <v>24.37</v>
      </c>
      <c r="I70" s="68"/>
      <c r="J70" s="68"/>
      <c r="K70" s="136" t="s">
        <v>95</v>
      </c>
      <c r="L70" s="16"/>
      <c r="M70" s="138" t="s">
        <v>0</v>
      </c>
      <c r="N70" s="69" t="s">
        <v>14</v>
      </c>
      <c r="O70" s="70">
        <v>0.41721000000000003</v>
      </c>
      <c r="P70" s="70">
        <f t="shared" si="9"/>
        <v>10.167407700000002</v>
      </c>
      <c r="Q70" s="70">
        <v>5.8999999999999999E-3</v>
      </c>
      <c r="R70" s="70">
        <f t="shared" si="10"/>
        <v>0.14378299999999999</v>
      </c>
      <c r="S70" s="70">
        <v>0</v>
      </c>
      <c r="T70" s="71">
        <f t="shared" si="11"/>
        <v>0</v>
      </c>
      <c r="AR70" s="72" t="s">
        <v>96</v>
      </c>
      <c r="AT70" s="72" t="s">
        <v>91</v>
      </c>
      <c r="AU70" s="72" t="s">
        <v>44</v>
      </c>
      <c r="AY70" s="9" t="s">
        <v>89</v>
      </c>
      <c r="BE70" s="73">
        <f t="shared" si="12"/>
        <v>0</v>
      </c>
      <c r="BF70" s="73">
        <f t="shared" si="13"/>
        <v>0</v>
      </c>
      <c r="BG70" s="73">
        <f t="shared" si="14"/>
        <v>0</v>
      </c>
      <c r="BH70" s="73">
        <f t="shared" si="15"/>
        <v>0</v>
      </c>
      <c r="BI70" s="73">
        <f t="shared" si="16"/>
        <v>0</v>
      </c>
      <c r="BJ70" s="9" t="s">
        <v>44</v>
      </c>
      <c r="BK70" s="74">
        <f t="shared" si="17"/>
        <v>0</v>
      </c>
      <c r="BL70" s="9" t="s">
        <v>96</v>
      </c>
      <c r="BM70" s="72" t="s">
        <v>605</v>
      </c>
    </row>
    <row r="71" spans="1:65" s="1" customFormat="1" ht="36" customHeight="1">
      <c r="A71" s="16"/>
      <c r="B71" s="135"/>
      <c r="C71" s="64" t="s">
        <v>185</v>
      </c>
      <c r="D71" s="64" t="s">
        <v>91</v>
      </c>
      <c r="E71" s="65" t="s">
        <v>199</v>
      </c>
      <c r="F71" s="66" t="s">
        <v>695</v>
      </c>
      <c r="G71" s="67" t="s">
        <v>120</v>
      </c>
      <c r="H71" s="68">
        <v>45.052</v>
      </c>
      <c r="I71" s="68"/>
      <c r="J71" s="68"/>
      <c r="K71" s="136" t="s">
        <v>95</v>
      </c>
      <c r="L71" s="16"/>
      <c r="M71" s="138" t="s">
        <v>0</v>
      </c>
      <c r="N71" s="69" t="s">
        <v>14</v>
      </c>
      <c r="O71" s="70">
        <v>0.79495000000000005</v>
      </c>
      <c r="P71" s="70">
        <f t="shared" si="9"/>
        <v>35.814087399999998</v>
      </c>
      <c r="Q71" s="70">
        <v>1.6469999999999999E-2</v>
      </c>
      <c r="R71" s="70">
        <f t="shared" si="10"/>
        <v>0.74200643999999993</v>
      </c>
      <c r="S71" s="70">
        <v>0</v>
      </c>
      <c r="T71" s="71">
        <f t="shared" si="11"/>
        <v>0</v>
      </c>
      <c r="AR71" s="72" t="s">
        <v>96</v>
      </c>
      <c r="AT71" s="72" t="s">
        <v>91</v>
      </c>
      <c r="AU71" s="72" t="s">
        <v>44</v>
      </c>
      <c r="AY71" s="9" t="s">
        <v>89</v>
      </c>
      <c r="BE71" s="73">
        <f t="shared" si="12"/>
        <v>0</v>
      </c>
      <c r="BF71" s="73">
        <f t="shared" si="13"/>
        <v>0</v>
      </c>
      <c r="BG71" s="73">
        <f t="shared" si="14"/>
        <v>0</v>
      </c>
      <c r="BH71" s="73">
        <f t="shared" si="15"/>
        <v>0</v>
      </c>
      <c r="BI71" s="73">
        <f t="shared" si="16"/>
        <v>0</v>
      </c>
      <c r="BJ71" s="9" t="s">
        <v>44</v>
      </c>
      <c r="BK71" s="74">
        <f t="shared" si="17"/>
        <v>0</v>
      </c>
      <c r="BL71" s="9" t="s">
        <v>96</v>
      </c>
      <c r="BM71" s="72" t="s">
        <v>200</v>
      </c>
    </row>
    <row r="72" spans="1:65" s="1" customFormat="1" ht="24" customHeight="1">
      <c r="A72" s="16"/>
      <c r="B72" s="135"/>
      <c r="C72" s="64" t="s">
        <v>189</v>
      </c>
      <c r="D72" s="64" t="s">
        <v>91</v>
      </c>
      <c r="E72" s="65" t="s">
        <v>202</v>
      </c>
      <c r="F72" s="66" t="s">
        <v>696</v>
      </c>
      <c r="G72" s="67" t="s">
        <v>120</v>
      </c>
      <c r="H72" s="68">
        <v>336.49900000000002</v>
      </c>
      <c r="I72" s="68"/>
      <c r="J72" s="68"/>
      <c r="K72" s="136" t="s">
        <v>95</v>
      </c>
      <c r="L72" s="16"/>
      <c r="M72" s="138" t="s">
        <v>0</v>
      </c>
      <c r="N72" s="69" t="s">
        <v>14</v>
      </c>
      <c r="O72" s="70">
        <v>0.91951000000000005</v>
      </c>
      <c r="P72" s="70">
        <f t="shared" si="9"/>
        <v>309.41419549000005</v>
      </c>
      <c r="Q72" s="70">
        <v>3.006E-2</v>
      </c>
      <c r="R72" s="70">
        <f t="shared" si="10"/>
        <v>10.11515994</v>
      </c>
      <c r="S72" s="70">
        <v>0</v>
      </c>
      <c r="T72" s="71">
        <f t="shared" si="11"/>
        <v>0</v>
      </c>
      <c r="AR72" s="72" t="s">
        <v>96</v>
      </c>
      <c r="AT72" s="72" t="s">
        <v>91</v>
      </c>
      <c r="AU72" s="72" t="s">
        <v>44</v>
      </c>
      <c r="AY72" s="9" t="s">
        <v>89</v>
      </c>
      <c r="BE72" s="73">
        <f t="shared" si="12"/>
        <v>0</v>
      </c>
      <c r="BF72" s="73">
        <f t="shared" si="13"/>
        <v>0</v>
      </c>
      <c r="BG72" s="73">
        <f t="shared" si="14"/>
        <v>0</v>
      </c>
      <c r="BH72" s="73">
        <f t="shared" si="15"/>
        <v>0</v>
      </c>
      <c r="BI72" s="73">
        <f t="shared" si="16"/>
        <v>0</v>
      </c>
      <c r="BJ72" s="9" t="s">
        <v>44</v>
      </c>
      <c r="BK72" s="74">
        <f t="shared" si="17"/>
        <v>0</v>
      </c>
      <c r="BL72" s="9" t="s">
        <v>96</v>
      </c>
      <c r="BM72" s="72" t="s">
        <v>203</v>
      </c>
    </row>
    <row r="73" spans="1:65" s="1" customFormat="1" ht="24" customHeight="1">
      <c r="A73" s="16"/>
      <c r="B73" s="135"/>
      <c r="C73" s="64" t="s">
        <v>192</v>
      </c>
      <c r="D73" s="64" t="s">
        <v>91</v>
      </c>
      <c r="E73" s="65" t="s">
        <v>205</v>
      </c>
      <c r="F73" s="66" t="s">
        <v>697</v>
      </c>
      <c r="G73" s="67" t="s">
        <v>120</v>
      </c>
      <c r="H73" s="68">
        <v>40.176000000000002</v>
      </c>
      <c r="I73" s="68"/>
      <c r="J73" s="68"/>
      <c r="K73" s="136" t="s">
        <v>95</v>
      </c>
      <c r="L73" s="16"/>
      <c r="M73" s="138" t="s">
        <v>0</v>
      </c>
      <c r="N73" s="69" t="s">
        <v>14</v>
      </c>
      <c r="O73" s="70">
        <v>1.329</v>
      </c>
      <c r="P73" s="70">
        <f t="shared" si="9"/>
        <v>53.393903999999999</v>
      </c>
      <c r="Q73" s="70">
        <v>1.8630000000000001E-2</v>
      </c>
      <c r="R73" s="70">
        <f t="shared" si="10"/>
        <v>0.74847888000000007</v>
      </c>
      <c r="S73" s="70">
        <v>0</v>
      </c>
      <c r="T73" s="71">
        <f t="shared" si="11"/>
        <v>0</v>
      </c>
      <c r="AR73" s="72" t="s">
        <v>96</v>
      </c>
      <c r="AT73" s="72" t="s">
        <v>91</v>
      </c>
      <c r="AU73" s="72" t="s">
        <v>44</v>
      </c>
      <c r="AY73" s="9" t="s">
        <v>89</v>
      </c>
      <c r="BE73" s="73">
        <f t="shared" si="12"/>
        <v>0</v>
      </c>
      <c r="BF73" s="73">
        <f t="shared" si="13"/>
        <v>0</v>
      </c>
      <c r="BG73" s="73">
        <f t="shared" si="14"/>
        <v>0</v>
      </c>
      <c r="BH73" s="73">
        <f t="shared" si="15"/>
        <v>0</v>
      </c>
      <c r="BI73" s="73">
        <f t="shared" si="16"/>
        <v>0</v>
      </c>
      <c r="BJ73" s="9" t="s">
        <v>44</v>
      </c>
      <c r="BK73" s="74">
        <f t="shared" si="17"/>
        <v>0</v>
      </c>
      <c r="BL73" s="9" t="s">
        <v>96</v>
      </c>
      <c r="BM73" s="72" t="s">
        <v>206</v>
      </c>
    </row>
    <row r="74" spans="1:65" s="1" customFormat="1" ht="36" customHeight="1">
      <c r="A74" s="16"/>
      <c r="B74" s="135"/>
      <c r="C74" s="64" t="s">
        <v>195</v>
      </c>
      <c r="D74" s="64" t="s">
        <v>91</v>
      </c>
      <c r="E74" s="65" t="s">
        <v>606</v>
      </c>
      <c r="F74" s="66" t="s">
        <v>607</v>
      </c>
      <c r="G74" s="67" t="s">
        <v>120</v>
      </c>
      <c r="H74" s="68">
        <v>64.781000000000006</v>
      </c>
      <c r="I74" s="68"/>
      <c r="J74" s="68"/>
      <c r="K74" s="136" t="s">
        <v>95</v>
      </c>
      <c r="L74" s="16"/>
      <c r="M74" s="138" t="s">
        <v>0</v>
      </c>
      <c r="N74" s="69" t="s">
        <v>14</v>
      </c>
      <c r="O74" s="70">
        <v>0.61912</v>
      </c>
      <c r="P74" s="70">
        <f t="shared" si="9"/>
        <v>40.107212720000007</v>
      </c>
      <c r="Q74" s="70">
        <v>1.9E-2</v>
      </c>
      <c r="R74" s="70">
        <f t="shared" si="10"/>
        <v>1.230839</v>
      </c>
      <c r="S74" s="70">
        <v>0</v>
      </c>
      <c r="T74" s="71">
        <f t="shared" si="11"/>
        <v>0</v>
      </c>
      <c r="AR74" s="72" t="s">
        <v>96</v>
      </c>
      <c r="AT74" s="72" t="s">
        <v>91</v>
      </c>
      <c r="AU74" s="72" t="s">
        <v>44</v>
      </c>
      <c r="AY74" s="9" t="s">
        <v>89</v>
      </c>
      <c r="BE74" s="73">
        <f t="shared" si="12"/>
        <v>0</v>
      </c>
      <c r="BF74" s="73">
        <f t="shared" si="13"/>
        <v>0</v>
      </c>
      <c r="BG74" s="73">
        <f t="shared" si="14"/>
        <v>0</v>
      </c>
      <c r="BH74" s="73">
        <f t="shared" si="15"/>
        <v>0</v>
      </c>
      <c r="BI74" s="73">
        <f t="shared" si="16"/>
        <v>0</v>
      </c>
      <c r="BJ74" s="9" t="s">
        <v>44</v>
      </c>
      <c r="BK74" s="74">
        <f t="shared" si="17"/>
        <v>0</v>
      </c>
      <c r="BL74" s="9" t="s">
        <v>96</v>
      </c>
      <c r="BM74" s="72" t="s">
        <v>608</v>
      </c>
    </row>
    <row r="75" spans="1:65" s="8" customFormat="1" ht="22.9" customHeight="1">
      <c r="A75" s="57"/>
      <c r="B75" s="57"/>
      <c r="D75" s="54" t="s">
        <v>34</v>
      </c>
      <c r="E75" s="62" t="s">
        <v>128</v>
      </c>
      <c r="F75" s="62" t="s">
        <v>215</v>
      </c>
      <c r="J75" s="63"/>
      <c r="L75" s="57"/>
      <c r="M75" s="57"/>
      <c r="N75" s="57"/>
      <c r="O75" s="57"/>
      <c r="P75" s="58">
        <f>SUM(P76:P92)</f>
        <v>269.23785415999998</v>
      </c>
      <c r="Q75" s="57"/>
      <c r="R75" s="58">
        <f>SUM(R76:R92)</f>
        <v>34.950409960000002</v>
      </c>
      <c r="S75" s="57"/>
      <c r="T75" s="59">
        <f>SUM(T76:T92)</f>
        <v>54.463700000000003</v>
      </c>
      <c r="AR75" s="54" t="s">
        <v>40</v>
      </c>
      <c r="AT75" s="60" t="s">
        <v>34</v>
      </c>
      <c r="AU75" s="60" t="s">
        <v>40</v>
      </c>
      <c r="AY75" s="54" t="s">
        <v>89</v>
      </c>
      <c r="BK75" s="61">
        <f>SUM(BK76:BK92)</f>
        <v>0</v>
      </c>
    </row>
    <row r="76" spans="1:65" s="1" customFormat="1" ht="36" customHeight="1">
      <c r="A76" s="16"/>
      <c r="B76" s="135"/>
      <c r="C76" s="64" t="s">
        <v>198</v>
      </c>
      <c r="D76" s="64" t="s">
        <v>91</v>
      </c>
      <c r="E76" s="65" t="s">
        <v>217</v>
      </c>
      <c r="F76" s="66" t="s">
        <v>218</v>
      </c>
      <c r="G76" s="67" t="s">
        <v>219</v>
      </c>
      <c r="H76" s="68">
        <v>55.7</v>
      </c>
      <c r="I76" s="68"/>
      <c r="J76" s="68"/>
      <c r="K76" s="136" t="s">
        <v>95</v>
      </c>
      <c r="L76" s="16"/>
      <c r="M76" s="138" t="s">
        <v>0</v>
      </c>
      <c r="N76" s="69" t="s">
        <v>14</v>
      </c>
      <c r="O76" s="70">
        <v>0.13400000000000001</v>
      </c>
      <c r="P76" s="70">
        <f t="shared" ref="P76:P92" si="18">O76*H76</f>
        <v>7.4638000000000009</v>
      </c>
      <c r="Q76" s="70">
        <v>9.9250000000000005E-2</v>
      </c>
      <c r="R76" s="70">
        <f t="shared" ref="R76:R92" si="19">Q76*H76</f>
        <v>5.5282250000000008</v>
      </c>
      <c r="S76" s="70">
        <v>0</v>
      </c>
      <c r="T76" s="71">
        <f t="shared" ref="T76:T92" si="20">S76*H76</f>
        <v>0</v>
      </c>
      <c r="AR76" s="72" t="s">
        <v>96</v>
      </c>
      <c r="AT76" s="72" t="s">
        <v>91</v>
      </c>
      <c r="AU76" s="72" t="s">
        <v>44</v>
      </c>
      <c r="AY76" s="9" t="s">
        <v>89</v>
      </c>
      <c r="BE76" s="73">
        <f t="shared" ref="BE76:BE92" si="21">IF(N76="základná",J76,0)</f>
        <v>0</v>
      </c>
      <c r="BF76" s="73">
        <f t="shared" ref="BF76:BF92" si="22">IF(N76="znížená",J76,0)</f>
        <v>0</v>
      </c>
      <c r="BG76" s="73">
        <f t="shared" ref="BG76:BG92" si="23">IF(N76="zákl. prenesená",J76,0)</f>
        <v>0</v>
      </c>
      <c r="BH76" s="73">
        <f t="shared" ref="BH76:BH92" si="24">IF(N76="zníž. prenesená",J76,0)</f>
        <v>0</v>
      </c>
      <c r="BI76" s="73">
        <f t="shared" ref="BI76:BI92" si="25">IF(N76="nulová",J76,0)</f>
        <v>0</v>
      </c>
      <c r="BJ76" s="9" t="s">
        <v>44</v>
      </c>
      <c r="BK76" s="74">
        <f t="shared" ref="BK76:BK92" si="26">ROUND(I76*H76,3)</f>
        <v>0</v>
      </c>
      <c r="BL76" s="9" t="s">
        <v>96</v>
      </c>
      <c r="BM76" s="72" t="s">
        <v>220</v>
      </c>
    </row>
    <row r="77" spans="1:65" s="1" customFormat="1" ht="16.5" customHeight="1">
      <c r="A77" s="16"/>
      <c r="B77" s="135"/>
      <c r="C77" s="75" t="s">
        <v>201</v>
      </c>
      <c r="D77" s="75" t="s">
        <v>123</v>
      </c>
      <c r="E77" s="76" t="s">
        <v>222</v>
      </c>
      <c r="F77" s="77" t="s">
        <v>223</v>
      </c>
      <c r="G77" s="78" t="s">
        <v>224</v>
      </c>
      <c r="H77" s="79">
        <v>112.514</v>
      </c>
      <c r="I77" s="79"/>
      <c r="J77" s="79"/>
      <c r="K77" s="137" t="s">
        <v>95</v>
      </c>
      <c r="L77" s="141"/>
      <c r="M77" s="139" t="s">
        <v>0</v>
      </c>
      <c r="N77" s="80" t="s">
        <v>14</v>
      </c>
      <c r="O77" s="70">
        <v>0</v>
      </c>
      <c r="P77" s="70">
        <f t="shared" si="18"/>
        <v>0</v>
      </c>
      <c r="Q77" s="70">
        <v>1.125E-2</v>
      </c>
      <c r="R77" s="70">
        <f t="shared" si="19"/>
        <v>1.2657824999999998</v>
      </c>
      <c r="S77" s="70">
        <v>0</v>
      </c>
      <c r="T77" s="71">
        <f t="shared" si="20"/>
        <v>0</v>
      </c>
      <c r="AR77" s="72" t="s">
        <v>122</v>
      </c>
      <c r="AT77" s="72" t="s">
        <v>123</v>
      </c>
      <c r="AU77" s="72" t="s">
        <v>44</v>
      </c>
      <c r="AY77" s="9" t="s">
        <v>89</v>
      </c>
      <c r="BE77" s="73">
        <f t="shared" si="21"/>
        <v>0</v>
      </c>
      <c r="BF77" s="73">
        <f t="shared" si="22"/>
        <v>0</v>
      </c>
      <c r="BG77" s="73">
        <f t="shared" si="23"/>
        <v>0</v>
      </c>
      <c r="BH77" s="73">
        <f t="shared" si="24"/>
        <v>0</v>
      </c>
      <c r="BI77" s="73">
        <f t="shared" si="25"/>
        <v>0</v>
      </c>
      <c r="BJ77" s="9" t="s">
        <v>44</v>
      </c>
      <c r="BK77" s="74">
        <f t="shared" si="26"/>
        <v>0</v>
      </c>
      <c r="BL77" s="9" t="s">
        <v>96</v>
      </c>
      <c r="BM77" s="72" t="s">
        <v>225</v>
      </c>
    </row>
    <row r="78" spans="1:65" s="1" customFormat="1" ht="24" customHeight="1">
      <c r="A78" s="16"/>
      <c r="B78" s="135"/>
      <c r="C78" s="64" t="s">
        <v>204</v>
      </c>
      <c r="D78" s="64" t="s">
        <v>91</v>
      </c>
      <c r="E78" s="65" t="s">
        <v>227</v>
      </c>
      <c r="F78" s="66" t="s">
        <v>228</v>
      </c>
      <c r="G78" s="67" t="s">
        <v>94</v>
      </c>
      <c r="H78" s="68">
        <v>2.5059999999999998</v>
      </c>
      <c r="I78" s="68"/>
      <c r="J78" s="68"/>
      <c r="K78" s="136" t="s">
        <v>95</v>
      </c>
      <c r="L78" s="16"/>
      <c r="M78" s="138" t="s">
        <v>0</v>
      </c>
      <c r="N78" s="69" t="s">
        <v>14</v>
      </c>
      <c r="O78" s="70">
        <v>1.363</v>
      </c>
      <c r="P78" s="70">
        <f t="shared" si="18"/>
        <v>3.4156779999999998</v>
      </c>
      <c r="Q78" s="70">
        <v>2.2151299999999998</v>
      </c>
      <c r="R78" s="70">
        <f t="shared" si="19"/>
        <v>5.5511157799999991</v>
      </c>
      <c r="S78" s="70">
        <v>0</v>
      </c>
      <c r="T78" s="71">
        <f t="shared" si="20"/>
        <v>0</v>
      </c>
      <c r="AR78" s="72" t="s">
        <v>96</v>
      </c>
      <c r="AT78" s="72" t="s">
        <v>91</v>
      </c>
      <c r="AU78" s="72" t="s">
        <v>44</v>
      </c>
      <c r="AY78" s="9" t="s">
        <v>89</v>
      </c>
      <c r="BE78" s="73">
        <f t="shared" si="21"/>
        <v>0</v>
      </c>
      <c r="BF78" s="73">
        <f t="shared" si="22"/>
        <v>0</v>
      </c>
      <c r="BG78" s="73">
        <f t="shared" si="23"/>
        <v>0</v>
      </c>
      <c r="BH78" s="73">
        <f t="shared" si="24"/>
        <v>0</v>
      </c>
      <c r="BI78" s="73">
        <f t="shared" si="25"/>
        <v>0</v>
      </c>
      <c r="BJ78" s="9" t="s">
        <v>44</v>
      </c>
      <c r="BK78" s="74">
        <f t="shared" si="26"/>
        <v>0</v>
      </c>
      <c r="BL78" s="9" t="s">
        <v>96</v>
      </c>
      <c r="BM78" s="72" t="s">
        <v>229</v>
      </c>
    </row>
    <row r="79" spans="1:65" s="1" customFormat="1" ht="24" customHeight="1">
      <c r="A79" s="16"/>
      <c r="B79" s="135"/>
      <c r="C79" s="64" t="s">
        <v>207</v>
      </c>
      <c r="D79" s="64" t="s">
        <v>91</v>
      </c>
      <c r="E79" s="65" t="s">
        <v>231</v>
      </c>
      <c r="F79" s="66" t="s">
        <v>232</v>
      </c>
      <c r="G79" s="67" t="s">
        <v>120</v>
      </c>
      <c r="H79" s="68">
        <v>436.74700000000001</v>
      </c>
      <c r="I79" s="68"/>
      <c r="J79" s="68"/>
      <c r="K79" s="136" t="s">
        <v>95</v>
      </c>
      <c r="L79" s="16"/>
      <c r="M79" s="138" t="s">
        <v>0</v>
      </c>
      <c r="N79" s="69" t="s">
        <v>14</v>
      </c>
      <c r="O79" s="70">
        <v>0.13200000000000001</v>
      </c>
      <c r="P79" s="70">
        <f t="shared" si="18"/>
        <v>57.650604000000001</v>
      </c>
      <c r="Q79" s="70">
        <v>2.572E-2</v>
      </c>
      <c r="R79" s="70">
        <f t="shared" si="19"/>
        <v>11.23313284</v>
      </c>
      <c r="S79" s="70">
        <v>0</v>
      </c>
      <c r="T79" s="71">
        <f t="shared" si="20"/>
        <v>0</v>
      </c>
      <c r="AR79" s="72" t="s">
        <v>96</v>
      </c>
      <c r="AT79" s="72" t="s">
        <v>91</v>
      </c>
      <c r="AU79" s="72" t="s">
        <v>44</v>
      </c>
      <c r="AY79" s="9" t="s">
        <v>89</v>
      </c>
      <c r="BE79" s="73">
        <f t="shared" si="21"/>
        <v>0</v>
      </c>
      <c r="BF79" s="73">
        <f t="shared" si="22"/>
        <v>0</v>
      </c>
      <c r="BG79" s="73">
        <f t="shared" si="23"/>
        <v>0</v>
      </c>
      <c r="BH79" s="73">
        <f t="shared" si="24"/>
        <v>0</v>
      </c>
      <c r="BI79" s="73">
        <f t="shared" si="25"/>
        <v>0</v>
      </c>
      <c r="BJ79" s="9" t="s">
        <v>44</v>
      </c>
      <c r="BK79" s="74">
        <f t="shared" si="26"/>
        <v>0</v>
      </c>
      <c r="BL79" s="9" t="s">
        <v>96</v>
      </c>
      <c r="BM79" s="72" t="s">
        <v>233</v>
      </c>
    </row>
    <row r="80" spans="1:65" s="1" customFormat="1" ht="36" customHeight="1">
      <c r="A80" s="16"/>
      <c r="B80" s="135"/>
      <c r="C80" s="64" t="s">
        <v>211</v>
      </c>
      <c r="D80" s="64" t="s">
        <v>91</v>
      </c>
      <c r="E80" s="65" t="s">
        <v>235</v>
      </c>
      <c r="F80" s="66" t="s">
        <v>236</v>
      </c>
      <c r="G80" s="67" t="s">
        <v>120</v>
      </c>
      <c r="H80" s="68">
        <v>436.74700000000001</v>
      </c>
      <c r="I80" s="68"/>
      <c r="J80" s="68"/>
      <c r="K80" s="136" t="s">
        <v>95</v>
      </c>
      <c r="L80" s="16"/>
      <c r="M80" s="138" t="s">
        <v>0</v>
      </c>
      <c r="N80" s="69" t="s">
        <v>14</v>
      </c>
      <c r="O80" s="70">
        <v>6.0000000000000001E-3</v>
      </c>
      <c r="P80" s="70">
        <f t="shared" si="18"/>
        <v>2.620482</v>
      </c>
      <c r="Q80" s="70">
        <v>0</v>
      </c>
      <c r="R80" s="70">
        <f t="shared" si="19"/>
        <v>0</v>
      </c>
      <c r="S80" s="70">
        <v>0</v>
      </c>
      <c r="T80" s="71">
        <f t="shared" si="20"/>
        <v>0</v>
      </c>
      <c r="AR80" s="72" t="s">
        <v>96</v>
      </c>
      <c r="AT80" s="72" t="s">
        <v>91</v>
      </c>
      <c r="AU80" s="72" t="s">
        <v>44</v>
      </c>
      <c r="AY80" s="9" t="s">
        <v>89</v>
      </c>
      <c r="BE80" s="73">
        <f t="shared" si="21"/>
        <v>0</v>
      </c>
      <c r="BF80" s="73">
        <f t="shared" si="22"/>
        <v>0</v>
      </c>
      <c r="BG80" s="73">
        <f t="shared" si="23"/>
        <v>0</v>
      </c>
      <c r="BH80" s="73">
        <f t="shared" si="24"/>
        <v>0</v>
      </c>
      <c r="BI80" s="73">
        <f t="shared" si="25"/>
        <v>0</v>
      </c>
      <c r="BJ80" s="9" t="s">
        <v>44</v>
      </c>
      <c r="BK80" s="74">
        <f t="shared" si="26"/>
        <v>0</v>
      </c>
      <c r="BL80" s="9" t="s">
        <v>96</v>
      </c>
      <c r="BM80" s="72" t="s">
        <v>237</v>
      </c>
    </row>
    <row r="81" spans="1:65" s="1" customFormat="1" ht="24" customHeight="1">
      <c r="A81" s="16"/>
      <c r="B81" s="135"/>
      <c r="C81" s="64" t="s">
        <v>216</v>
      </c>
      <c r="D81" s="64" t="s">
        <v>91</v>
      </c>
      <c r="E81" s="65" t="s">
        <v>239</v>
      </c>
      <c r="F81" s="66" t="s">
        <v>240</v>
      </c>
      <c r="G81" s="67" t="s">
        <v>120</v>
      </c>
      <c r="H81" s="68">
        <v>436.74700000000001</v>
      </c>
      <c r="I81" s="68"/>
      <c r="J81" s="68"/>
      <c r="K81" s="136" t="s">
        <v>95</v>
      </c>
      <c r="L81" s="16"/>
      <c r="M81" s="138" t="s">
        <v>0</v>
      </c>
      <c r="N81" s="69" t="s">
        <v>14</v>
      </c>
      <c r="O81" s="70">
        <v>9.1999999999999998E-2</v>
      </c>
      <c r="P81" s="70">
        <f t="shared" si="18"/>
        <v>40.180723999999998</v>
      </c>
      <c r="Q81" s="70">
        <v>2.572E-2</v>
      </c>
      <c r="R81" s="70">
        <f t="shared" si="19"/>
        <v>11.23313284</v>
      </c>
      <c r="S81" s="70">
        <v>0</v>
      </c>
      <c r="T81" s="71">
        <f t="shared" si="20"/>
        <v>0</v>
      </c>
      <c r="AR81" s="72" t="s">
        <v>96</v>
      </c>
      <c r="AT81" s="72" t="s">
        <v>91</v>
      </c>
      <c r="AU81" s="72" t="s">
        <v>44</v>
      </c>
      <c r="AY81" s="9" t="s">
        <v>89</v>
      </c>
      <c r="BE81" s="73">
        <f t="shared" si="21"/>
        <v>0</v>
      </c>
      <c r="BF81" s="73">
        <f t="shared" si="22"/>
        <v>0</v>
      </c>
      <c r="BG81" s="73">
        <f t="shared" si="23"/>
        <v>0</v>
      </c>
      <c r="BH81" s="73">
        <f t="shared" si="24"/>
        <v>0</v>
      </c>
      <c r="BI81" s="73">
        <f t="shared" si="25"/>
        <v>0</v>
      </c>
      <c r="BJ81" s="9" t="s">
        <v>44</v>
      </c>
      <c r="BK81" s="74">
        <f t="shared" si="26"/>
        <v>0</v>
      </c>
      <c r="BL81" s="9" t="s">
        <v>96</v>
      </c>
      <c r="BM81" s="72" t="s">
        <v>241</v>
      </c>
    </row>
    <row r="82" spans="1:65" s="1" customFormat="1" ht="24" customHeight="1">
      <c r="A82" s="16"/>
      <c r="B82" s="135"/>
      <c r="C82" s="64" t="s">
        <v>221</v>
      </c>
      <c r="D82" s="64" t="s">
        <v>91</v>
      </c>
      <c r="E82" s="65" t="s">
        <v>243</v>
      </c>
      <c r="F82" s="66" t="s">
        <v>244</v>
      </c>
      <c r="G82" s="67" t="s">
        <v>219</v>
      </c>
      <c r="H82" s="68">
        <v>136.80000000000001</v>
      </c>
      <c r="I82" s="68"/>
      <c r="J82" s="68"/>
      <c r="K82" s="136" t="s">
        <v>95</v>
      </c>
      <c r="L82" s="16"/>
      <c r="M82" s="138" t="s">
        <v>0</v>
      </c>
      <c r="N82" s="69" t="s">
        <v>14</v>
      </c>
      <c r="O82" s="70">
        <v>9.4100000000000003E-2</v>
      </c>
      <c r="P82" s="70">
        <f t="shared" si="18"/>
        <v>12.872880000000002</v>
      </c>
      <c r="Q82" s="70">
        <v>2.1000000000000001E-4</v>
      </c>
      <c r="R82" s="70">
        <f t="shared" si="19"/>
        <v>2.8728000000000004E-2</v>
      </c>
      <c r="S82" s="70">
        <v>0</v>
      </c>
      <c r="T82" s="71">
        <f t="shared" si="20"/>
        <v>0</v>
      </c>
      <c r="AR82" s="72" t="s">
        <v>96</v>
      </c>
      <c r="AT82" s="72" t="s">
        <v>91</v>
      </c>
      <c r="AU82" s="72" t="s">
        <v>44</v>
      </c>
      <c r="AY82" s="9" t="s">
        <v>89</v>
      </c>
      <c r="BE82" s="73">
        <f t="shared" si="21"/>
        <v>0</v>
      </c>
      <c r="BF82" s="73">
        <f t="shared" si="22"/>
        <v>0</v>
      </c>
      <c r="BG82" s="73">
        <f t="shared" si="23"/>
        <v>0</v>
      </c>
      <c r="BH82" s="73">
        <f t="shared" si="24"/>
        <v>0</v>
      </c>
      <c r="BI82" s="73">
        <f t="shared" si="25"/>
        <v>0</v>
      </c>
      <c r="BJ82" s="9" t="s">
        <v>44</v>
      </c>
      <c r="BK82" s="74">
        <f t="shared" si="26"/>
        <v>0</v>
      </c>
      <c r="BL82" s="9" t="s">
        <v>96</v>
      </c>
      <c r="BM82" s="72" t="s">
        <v>245</v>
      </c>
    </row>
    <row r="83" spans="1:65" s="1" customFormat="1" ht="16.5" customHeight="1">
      <c r="A83" s="16"/>
      <c r="B83" s="135"/>
      <c r="C83" s="64" t="s">
        <v>226</v>
      </c>
      <c r="D83" s="64" t="s">
        <v>91</v>
      </c>
      <c r="E83" s="65" t="s">
        <v>247</v>
      </c>
      <c r="F83" s="66" t="s">
        <v>248</v>
      </c>
      <c r="G83" s="67" t="s">
        <v>219</v>
      </c>
      <c r="H83" s="68">
        <v>69.42</v>
      </c>
      <c r="I83" s="68"/>
      <c r="J83" s="68"/>
      <c r="K83" s="136" t="s">
        <v>95</v>
      </c>
      <c r="L83" s="16"/>
      <c r="M83" s="138" t="s">
        <v>0</v>
      </c>
      <c r="N83" s="69" t="s">
        <v>14</v>
      </c>
      <c r="O83" s="70">
        <v>0.18815999999999999</v>
      </c>
      <c r="P83" s="70">
        <f t="shared" si="18"/>
        <v>13.0620672</v>
      </c>
      <c r="Q83" s="70">
        <v>3.4000000000000002E-4</v>
      </c>
      <c r="R83" s="70">
        <f t="shared" si="19"/>
        <v>2.3602800000000004E-2</v>
      </c>
      <c r="S83" s="70">
        <v>0</v>
      </c>
      <c r="T83" s="71">
        <f t="shared" si="20"/>
        <v>0</v>
      </c>
      <c r="AR83" s="72" t="s">
        <v>96</v>
      </c>
      <c r="AT83" s="72" t="s">
        <v>91</v>
      </c>
      <c r="AU83" s="72" t="s">
        <v>44</v>
      </c>
      <c r="AY83" s="9" t="s">
        <v>89</v>
      </c>
      <c r="BE83" s="73">
        <f t="shared" si="21"/>
        <v>0</v>
      </c>
      <c r="BF83" s="73">
        <f t="shared" si="22"/>
        <v>0</v>
      </c>
      <c r="BG83" s="73">
        <f t="shared" si="23"/>
        <v>0</v>
      </c>
      <c r="BH83" s="73">
        <f t="shared" si="24"/>
        <v>0</v>
      </c>
      <c r="BI83" s="73">
        <f t="shared" si="25"/>
        <v>0</v>
      </c>
      <c r="BJ83" s="9" t="s">
        <v>44</v>
      </c>
      <c r="BK83" s="74">
        <f t="shared" si="26"/>
        <v>0</v>
      </c>
      <c r="BL83" s="9" t="s">
        <v>96</v>
      </c>
      <c r="BM83" s="72" t="s">
        <v>249</v>
      </c>
    </row>
    <row r="84" spans="1:65" s="1" customFormat="1" ht="16.5" customHeight="1">
      <c r="A84" s="16"/>
      <c r="B84" s="135"/>
      <c r="C84" s="64" t="s">
        <v>230</v>
      </c>
      <c r="D84" s="64" t="s">
        <v>91</v>
      </c>
      <c r="E84" s="65" t="s">
        <v>255</v>
      </c>
      <c r="F84" s="66" t="s">
        <v>256</v>
      </c>
      <c r="G84" s="67" t="s">
        <v>219</v>
      </c>
      <c r="H84" s="68">
        <v>36.799999999999997</v>
      </c>
      <c r="I84" s="68"/>
      <c r="J84" s="68"/>
      <c r="K84" s="136" t="s">
        <v>95</v>
      </c>
      <c r="L84" s="16"/>
      <c r="M84" s="138" t="s">
        <v>0</v>
      </c>
      <c r="N84" s="69" t="s">
        <v>14</v>
      </c>
      <c r="O84" s="70">
        <v>9.4049999999999995E-2</v>
      </c>
      <c r="P84" s="70">
        <f t="shared" si="18"/>
        <v>3.4610399999999997</v>
      </c>
      <c r="Q84" s="70">
        <v>1E-4</v>
      </c>
      <c r="R84" s="70">
        <f t="shared" si="19"/>
        <v>3.6799999999999997E-3</v>
      </c>
      <c r="S84" s="70">
        <v>0</v>
      </c>
      <c r="T84" s="71">
        <f t="shared" si="20"/>
        <v>0</v>
      </c>
      <c r="AR84" s="72" t="s">
        <v>96</v>
      </c>
      <c r="AT84" s="72" t="s">
        <v>91</v>
      </c>
      <c r="AU84" s="72" t="s">
        <v>44</v>
      </c>
      <c r="AY84" s="9" t="s">
        <v>89</v>
      </c>
      <c r="BE84" s="73">
        <f t="shared" si="21"/>
        <v>0</v>
      </c>
      <c r="BF84" s="73">
        <f t="shared" si="22"/>
        <v>0</v>
      </c>
      <c r="BG84" s="73">
        <f t="shared" si="23"/>
        <v>0</v>
      </c>
      <c r="BH84" s="73">
        <f t="shared" si="24"/>
        <v>0</v>
      </c>
      <c r="BI84" s="73">
        <f t="shared" si="25"/>
        <v>0</v>
      </c>
      <c r="BJ84" s="9" t="s">
        <v>44</v>
      </c>
      <c r="BK84" s="74">
        <f t="shared" si="26"/>
        <v>0</v>
      </c>
      <c r="BL84" s="9" t="s">
        <v>96</v>
      </c>
      <c r="BM84" s="72" t="s">
        <v>257</v>
      </c>
    </row>
    <row r="85" spans="1:65" s="1" customFormat="1" ht="16.5" customHeight="1">
      <c r="A85" s="16"/>
      <c r="B85" s="135"/>
      <c r="C85" s="64" t="s">
        <v>234</v>
      </c>
      <c r="D85" s="64" t="s">
        <v>91</v>
      </c>
      <c r="E85" s="65" t="s">
        <v>259</v>
      </c>
      <c r="F85" s="66" t="s">
        <v>260</v>
      </c>
      <c r="G85" s="67" t="s">
        <v>219</v>
      </c>
      <c r="H85" s="68">
        <v>148.80000000000001</v>
      </c>
      <c r="I85" s="68"/>
      <c r="J85" s="68"/>
      <c r="K85" s="136" t="s">
        <v>95</v>
      </c>
      <c r="L85" s="16"/>
      <c r="M85" s="138" t="s">
        <v>0</v>
      </c>
      <c r="N85" s="69" t="s">
        <v>14</v>
      </c>
      <c r="O85" s="70">
        <v>9.4030000000000002E-2</v>
      </c>
      <c r="P85" s="70">
        <f t="shared" si="18"/>
        <v>13.991664000000002</v>
      </c>
      <c r="Q85" s="70">
        <v>6.9999999999999994E-5</v>
      </c>
      <c r="R85" s="70">
        <f t="shared" si="19"/>
        <v>1.0416E-2</v>
      </c>
      <c r="S85" s="70">
        <v>0</v>
      </c>
      <c r="T85" s="71">
        <f t="shared" si="20"/>
        <v>0</v>
      </c>
      <c r="AR85" s="72" t="s">
        <v>96</v>
      </c>
      <c r="AT85" s="72" t="s">
        <v>91</v>
      </c>
      <c r="AU85" s="72" t="s">
        <v>44</v>
      </c>
      <c r="AY85" s="9" t="s">
        <v>89</v>
      </c>
      <c r="BE85" s="73">
        <f t="shared" si="21"/>
        <v>0</v>
      </c>
      <c r="BF85" s="73">
        <f t="shared" si="22"/>
        <v>0</v>
      </c>
      <c r="BG85" s="73">
        <f t="shared" si="23"/>
        <v>0</v>
      </c>
      <c r="BH85" s="73">
        <f t="shared" si="24"/>
        <v>0</v>
      </c>
      <c r="BI85" s="73">
        <f t="shared" si="25"/>
        <v>0</v>
      </c>
      <c r="BJ85" s="9" t="s">
        <v>44</v>
      </c>
      <c r="BK85" s="74">
        <f t="shared" si="26"/>
        <v>0</v>
      </c>
      <c r="BL85" s="9" t="s">
        <v>96</v>
      </c>
      <c r="BM85" s="72" t="s">
        <v>261</v>
      </c>
    </row>
    <row r="86" spans="1:65" s="1" customFormat="1" ht="16.5" customHeight="1">
      <c r="A86" s="16"/>
      <c r="B86" s="135"/>
      <c r="C86" s="64" t="s">
        <v>238</v>
      </c>
      <c r="D86" s="64" t="s">
        <v>91</v>
      </c>
      <c r="E86" s="65" t="s">
        <v>609</v>
      </c>
      <c r="F86" s="66" t="s">
        <v>610</v>
      </c>
      <c r="G86" s="67" t="s">
        <v>224</v>
      </c>
      <c r="H86" s="68">
        <v>4</v>
      </c>
      <c r="I86" s="68"/>
      <c r="J86" s="68"/>
      <c r="K86" s="136" t="s">
        <v>0</v>
      </c>
      <c r="L86" s="16"/>
      <c r="M86" s="138" t="s">
        <v>0</v>
      </c>
      <c r="N86" s="69" t="s">
        <v>14</v>
      </c>
      <c r="O86" s="70">
        <v>0.16400000000000001</v>
      </c>
      <c r="P86" s="70">
        <f t="shared" si="18"/>
        <v>0.65600000000000003</v>
      </c>
      <c r="Q86" s="70">
        <v>0</v>
      </c>
      <c r="R86" s="70">
        <f t="shared" si="19"/>
        <v>0</v>
      </c>
      <c r="S86" s="70">
        <v>0.19600000000000001</v>
      </c>
      <c r="T86" s="71">
        <f t="shared" si="20"/>
        <v>0.78400000000000003</v>
      </c>
      <c r="AR86" s="72" t="s">
        <v>96</v>
      </c>
      <c r="AT86" s="72" t="s">
        <v>91</v>
      </c>
      <c r="AU86" s="72" t="s">
        <v>44</v>
      </c>
      <c r="AY86" s="9" t="s">
        <v>89</v>
      </c>
      <c r="BE86" s="73">
        <f t="shared" si="21"/>
        <v>0</v>
      </c>
      <c r="BF86" s="73">
        <f t="shared" si="22"/>
        <v>0</v>
      </c>
      <c r="BG86" s="73">
        <f t="shared" si="23"/>
        <v>0</v>
      </c>
      <c r="BH86" s="73">
        <f t="shared" si="24"/>
        <v>0</v>
      </c>
      <c r="BI86" s="73">
        <f t="shared" si="25"/>
        <v>0</v>
      </c>
      <c r="BJ86" s="9" t="s">
        <v>44</v>
      </c>
      <c r="BK86" s="74">
        <f t="shared" si="26"/>
        <v>0</v>
      </c>
      <c r="BL86" s="9" t="s">
        <v>96</v>
      </c>
      <c r="BM86" s="72" t="s">
        <v>611</v>
      </c>
    </row>
    <row r="87" spans="1:65" s="1" customFormat="1" ht="24" customHeight="1">
      <c r="A87" s="16"/>
      <c r="B87" s="135"/>
      <c r="C87" s="64" t="s">
        <v>242</v>
      </c>
      <c r="D87" s="64" t="s">
        <v>91</v>
      </c>
      <c r="E87" s="65" t="s">
        <v>263</v>
      </c>
      <c r="F87" s="66" t="s">
        <v>717</v>
      </c>
      <c r="G87" s="67" t="s">
        <v>219</v>
      </c>
      <c r="H87" s="68">
        <v>38.4</v>
      </c>
      <c r="I87" s="68"/>
      <c r="J87" s="68"/>
      <c r="K87" s="136" t="s">
        <v>95</v>
      </c>
      <c r="L87" s="16"/>
      <c r="M87" s="138" t="s">
        <v>0</v>
      </c>
      <c r="N87" s="69" t="s">
        <v>14</v>
      </c>
      <c r="O87" s="70">
        <v>0.188</v>
      </c>
      <c r="P87" s="70">
        <f t="shared" si="18"/>
        <v>7.2191999999999998</v>
      </c>
      <c r="Q87" s="70">
        <v>0</v>
      </c>
      <c r="R87" s="70">
        <f t="shared" si="19"/>
        <v>0</v>
      </c>
      <c r="S87" s="70">
        <v>1.2E-2</v>
      </c>
      <c r="T87" s="71">
        <f t="shared" si="20"/>
        <v>0.46079999999999999</v>
      </c>
      <c r="AR87" s="72" t="s">
        <v>96</v>
      </c>
      <c r="AT87" s="72" t="s">
        <v>91</v>
      </c>
      <c r="AU87" s="72" t="s">
        <v>44</v>
      </c>
      <c r="AY87" s="9" t="s">
        <v>89</v>
      </c>
      <c r="BE87" s="73">
        <f t="shared" si="21"/>
        <v>0</v>
      </c>
      <c r="BF87" s="73">
        <f t="shared" si="22"/>
        <v>0</v>
      </c>
      <c r="BG87" s="73">
        <f t="shared" si="23"/>
        <v>0</v>
      </c>
      <c r="BH87" s="73">
        <f t="shared" si="24"/>
        <v>0</v>
      </c>
      <c r="BI87" s="73">
        <f t="shared" si="25"/>
        <v>0</v>
      </c>
      <c r="BJ87" s="9" t="s">
        <v>44</v>
      </c>
      <c r="BK87" s="74">
        <f t="shared" si="26"/>
        <v>0</v>
      </c>
      <c r="BL87" s="9" t="s">
        <v>96</v>
      </c>
      <c r="BM87" s="72" t="s">
        <v>265</v>
      </c>
    </row>
    <row r="88" spans="1:65" s="1" customFormat="1" ht="24" customHeight="1">
      <c r="A88" s="16"/>
      <c r="B88" s="135"/>
      <c r="C88" s="64" t="s">
        <v>246</v>
      </c>
      <c r="D88" s="64" t="s">
        <v>91</v>
      </c>
      <c r="E88" s="65" t="s">
        <v>270</v>
      </c>
      <c r="F88" s="66" t="s">
        <v>271</v>
      </c>
      <c r="G88" s="67" t="s">
        <v>120</v>
      </c>
      <c r="H88" s="68">
        <v>131.024</v>
      </c>
      <c r="I88" s="68"/>
      <c r="J88" s="68"/>
      <c r="K88" s="136" t="s">
        <v>95</v>
      </c>
      <c r="L88" s="16"/>
      <c r="M88" s="138" t="s">
        <v>0</v>
      </c>
      <c r="N88" s="69" t="s">
        <v>14</v>
      </c>
      <c r="O88" s="70">
        <v>0.22453999999999999</v>
      </c>
      <c r="P88" s="70">
        <f t="shared" si="18"/>
        <v>29.42012896</v>
      </c>
      <c r="Q88" s="70">
        <v>0</v>
      </c>
      <c r="R88" s="70">
        <f t="shared" si="19"/>
        <v>0</v>
      </c>
      <c r="S88" s="70">
        <v>0.05</v>
      </c>
      <c r="T88" s="71">
        <f t="shared" si="20"/>
        <v>6.5512000000000006</v>
      </c>
      <c r="AR88" s="72" t="s">
        <v>96</v>
      </c>
      <c r="AT88" s="72" t="s">
        <v>91</v>
      </c>
      <c r="AU88" s="72" t="s">
        <v>44</v>
      </c>
      <c r="AY88" s="9" t="s">
        <v>89</v>
      </c>
      <c r="BE88" s="73">
        <f t="shared" si="21"/>
        <v>0</v>
      </c>
      <c r="BF88" s="73">
        <f t="shared" si="22"/>
        <v>0</v>
      </c>
      <c r="BG88" s="73">
        <f t="shared" si="23"/>
        <v>0</v>
      </c>
      <c r="BH88" s="73">
        <f t="shared" si="24"/>
        <v>0</v>
      </c>
      <c r="BI88" s="73">
        <f t="shared" si="25"/>
        <v>0</v>
      </c>
      <c r="BJ88" s="9" t="s">
        <v>44</v>
      </c>
      <c r="BK88" s="74">
        <f t="shared" si="26"/>
        <v>0</v>
      </c>
      <c r="BL88" s="9" t="s">
        <v>96</v>
      </c>
      <c r="BM88" s="72" t="s">
        <v>272</v>
      </c>
    </row>
    <row r="89" spans="1:65" s="1" customFormat="1" ht="24" customHeight="1">
      <c r="A89" s="16"/>
      <c r="B89" s="135"/>
      <c r="C89" s="64" t="s">
        <v>250</v>
      </c>
      <c r="D89" s="64" t="s">
        <v>91</v>
      </c>
      <c r="E89" s="65" t="s">
        <v>274</v>
      </c>
      <c r="F89" s="66" t="s">
        <v>275</v>
      </c>
      <c r="G89" s="67" t="s">
        <v>115</v>
      </c>
      <c r="H89" s="68">
        <v>7.9379999999999997</v>
      </c>
      <c r="I89" s="68"/>
      <c r="J89" s="68"/>
      <c r="K89" s="136" t="s">
        <v>95</v>
      </c>
      <c r="L89" s="16"/>
      <c r="M89" s="138" t="s">
        <v>0</v>
      </c>
      <c r="N89" s="69" t="s">
        <v>14</v>
      </c>
      <c r="O89" s="70">
        <v>7.5999999999999998E-2</v>
      </c>
      <c r="P89" s="70">
        <f t="shared" si="18"/>
        <v>0.60328799999999994</v>
      </c>
      <c r="Q89" s="70">
        <v>0</v>
      </c>
      <c r="R89" s="70">
        <f t="shared" si="19"/>
        <v>0</v>
      </c>
      <c r="S89" s="70">
        <v>0</v>
      </c>
      <c r="T89" s="71">
        <f t="shared" si="20"/>
        <v>0</v>
      </c>
      <c r="AR89" s="72" t="s">
        <v>96</v>
      </c>
      <c r="AT89" s="72" t="s">
        <v>91</v>
      </c>
      <c r="AU89" s="72" t="s">
        <v>44</v>
      </c>
      <c r="AY89" s="9" t="s">
        <v>89</v>
      </c>
      <c r="BE89" s="73">
        <f t="shared" si="21"/>
        <v>0</v>
      </c>
      <c r="BF89" s="73">
        <f t="shared" si="22"/>
        <v>0</v>
      </c>
      <c r="BG89" s="73">
        <f t="shared" si="23"/>
        <v>0</v>
      </c>
      <c r="BH89" s="73">
        <f t="shared" si="24"/>
        <v>0</v>
      </c>
      <c r="BI89" s="73">
        <f t="shared" si="25"/>
        <v>0</v>
      </c>
      <c r="BJ89" s="9" t="s">
        <v>44</v>
      </c>
      <c r="BK89" s="74">
        <f t="shared" si="26"/>
        <v>0</v>
      </c>
      <c r="BL89" s="9" t="s">
        <v>96</v>
      </c>
      <c r="BM89" s="72" t="s">
        <v>276</v>
      </c>
    </row>
    <row r="90" spans="1:65" s="1" customFormat="1" ht="24" customHeight="1">
      <c r="A90" s="16"/>
      <c r="B90" s="135"/>
      <c r="C90" s="64" t="s">
        <v>254</v>
      </c>
      <c r="D90" s="64" t="s">
        <v>91</v>
      </c>
      <c r="E90" s="65" t="s">
        <v>278</v>
      </c>
      <c r="F90" s="66" t="s">
        <v>279</v>
      </c>
      <c r="G90" s="67" t="s">
        <v>115</v>
      </c>
      <c r="H90" s="68">
        <v>55.566000000000003</v>
      </c>
      <c r="I90" s="68"/>
      <c r="J90" s="68"/>
      <c r="K90" s="136" t="s">
        <v>95</v>
      </c>
      <c r="L90" s="16"/>
      <c r="M90" s="138" t="s">
        <v>0</v>
      </c>
      <c r="N90" s="69" t="s">
        <v>14</v>
      </c>
      <c r="O90" s="70">
        <v>8.9999999999999993E-3</v>
      </c>
      <c r="P90" s="70">
        <f t="shared" si="18"/>
        <v>0.50009400000000004</v>
      </c>
      <c r="Q90" s="70">
        <v>0</v>
      </c>
      <c r="R90" s="70">
        <f t="shared" si="19"/>
        <v>0</v>
      </c>
      <c r="S90" s="70">
        <v>0</v>
      </c>
      <c r="T90" s="71">
        <f t="shared" si="20"/>
        <v>0</v>
      </c>
      <c r="AR90" s="72" t="s">
        <v>96</v>
      </c>
      <c r="AT90" s="72" t="s">
        <v>91</v>
      </c>
      <c r="AU90" s="72" t="s">
        <v>44</v>
      </c>
      <c r="AY90" s="9" t="s">
        <v>89</v>
      </c>
      <c r="BE90" s="73">
        <f t="shared" si="21"/>
        <v>0</v>
      </c>
      <c r="BF90" s="73">
        <f t="shared" si="22"/>
        <v>0</v>
      </c>
      <c r="BG90" s="73">
        <f t="shared" si="23"/>
        <v>0</v>
      </c>
      <c r="BH90" s="73">
        <f t="shared" si="24"/>
        <v>0</v>
      </c>
      <c r="BI90" s="73">
        <f t="shared" si="25"/>
        <v>0</v>
      </c>
      <c r="BJ90" s="9" t="s">
        <v>44</v>
      </c>
      <c r="BK90" s="74">
        <f t="shared" si="26"/>
        <v>0</v>
      </c>
      <c r="BL90" s="9" t="s">
        <v>96</v>
      </c>
      <c r="BM90" s="72" t="s">
        <v>280</v>
      </c>
    </row>
    <row r="91" spans="1:65" s="1" customFormat="1" ht="24" customHeight="1">
      <c r="A91" s="16"/>
      <c r="B91" s="135"/>
      <c r="C91" s="64" t="s">
        <v>258</v>
      </c>
      <c r="D91" s="64" t="s">
        <v>91</v>
      </c>
      <c r="E91" s="65" t="s">
        <v>282</v>
      </c>
      <c r="F91" s="66" t="s">
        <v>283</v>
      </c>
      <c r="G91" s="67" t="s">
        <v>115</v>
      </c>
      <c r="H91" s="68">
        <v>7.9379999999999997</v>
      </c>
      <c r="I91" s="68"/>
      <c r="J91" s="68"/>
      <c r="K91" s="136" t="s">
        <v>95</v>
      </c>
      <c r="L91" s="16"/>
      <c r="M91" s="138" t="s">
        <v>0</v>
      </c>
      <c r="N91" s="69" t="s">
        <v>14</v>
      </c>
      <c r="O91" s="70">
        <v>0</v>
      </c>
      <c r="P91" s="70">
        <f t="shared" si="18"/>
        <v>0</v>
      </c>
      <c r="Q91" s="70">
        <v>0</v>
      </c>
      <c r="R91" s="70">
        <f t="shared" si="19"/>
        <v>0</v>
      </c>
      <c r="S91" s="70">
        <v>0</v>
      </c>
      <c r="T91" s="71">
        <f t="shared" si="20"/>
        <v>0</v>
      </c>
      <c r="AR91" s="72" t="s">
        <v>96</v>
      </c>
      <c r="AT91" s="72" t="s">
        <v>91</v>
      </c>
      <c r="AU91" s="72" t="s">
        <v>44</v>
      </c>
      <c r="AY91" s="9" t="s">
        <v>89</v>
      </c>
      <c r="BE91" s="73">
        <f t="shared" si="21"/>
        <v>0</v>
      </c>
      <c r="BF91" s="73">
        <f t="shared" si="22"/>
        <v>0</v>
      </c>
      <c r="BG91" s="73">
        <f t="shared" si="23"/>
        <v>0</v>
      </c>
      <c r="BH91" s="73">
        <f t="shared" si="24"/>
        <v>0</v>
      </c>
      <c r="BI91" s="73">
        <f t="shared" si="25"/>
        <v>0</v>
      </c>
      <c r="BJ91" s="9" t="s">
        <v>44</v>
      </c>
      <c r="BK91" s="74">
        <f t="shared" si="26"/>
        <v>0</v>
      </c>
      <c r="BL91" s="9" t="s">
        <v>96</v>
      </c>
      <c r="BM91" s="72" t="s">
        <v>284</v>
      </c>
    </row>
    <row r="92" spans="1:65" s="1" customFormat="1" ht="36" customHeight="1">
      <c r="A92" s="16"/>
      <c r="B92" s="135"/>
      <c r="C92" s="64" t="s">
        <v>262</v>
      </c>
      <c r="D92" s="64" t="s">
        <v>91</v>
      </c>
      <c r="E92" s="65" t="s">
        <v>286</v>
      </c>
      <c r="F92" s="66" t="s">
        <v>700</v>
      </c>
      <c r="G92" s="67" t="s">
        <v>94</v>
      </c>
      <c r="H92" s="68">
        <v>103.706</v>
      </c>
      <c r="I92" s="68"/>
      <c r="J92" s="68"/>
      <c r="K92" s="136" t="s">
        <v>95</v>
      </c>
      <c r="L92" s="16"/>
      <c r="M92" s="138" t="s">
        <v>0</v>
      </c>
      <c r="N92" s="69" t="s">
        <v>14</v>
      </c>
      <c r="O92" s="70">
        <v>0.73399999999999999</v>
      </c>
      <c r="P92" s="70">
        <f t="shared" si="18"/>
        <v>76.120204000000001</v>
      </c>
      <c r="Q92" s="70">
        <v>6.9999999999999999E-4</v>
      </c>
      <c r="R92" s="70">
        <f t="shared" si="19"/>
        <v>7.2594199999999998E-2</v>
      </c>
      <c r="S92" s="70">
        <v>0.45</v>
      </c>
      <c r="T92" s="71">
        <f t="shared" si="20"/>
        <v>46.667700000000004</v>
      </c>
      <c r="AR92" s="72" t="s">
        <v>96</v>
      </c>
      <c r="AT92" s="72" t="s">
        <v>91</v>
      </c>
      <c r="AU92" s="72" t="s">
        <v>44</v>
      </c>
      <c r="AY92" s="9" t="s">
        <v>89</v>
      </c>
      <c r="BE92" s="73">
        <f t="shared" si="21"/>
        <v>0</v>
      </c>
      <c r="BF92" s="73">
        <f t="shared" si="22"/>
        <v>0</v>
      </c>
      <c r="BG92" s="73">
        <f t="shared" si="23"/>
        <v>0</v>
      </c>
      <c r="BH92" s="73">
        <f t="shared" si="24"/>
        <v>0</v>
      </c>
      <c r="BI92" s="73">
        <f t="shared" si="25"/>
        <v>0</v>
      </c>
      <c r="BJ92" s="9" t="s">
        <v>44</v>
      </c>
      <c r="BK92" s="74">
        <f t="shared" si="26"/>
        <v>0</v>
      </c>
      <c r="BL92" s="9" t="s">
        <v>96</v>
      </c>
      <c r="BM92" s="72" t="s">
        <v>287</v>
      </c>
    </row>
    <row r="93" spans="1:65" s="8" customFormat="1" ht="22.9" customHeight="1">
      <c r="A93" s="57"/>
      <c r="B93" s="57"/>
      <c r="D93" s="54" t="s">
        <v>34</v>
      </c>
      <c r="E93" s="62" t="s">
        <v>288</v>
      </c>
      <c r="F93" s="62" t="s">
        <v>289</v>
      </c>
      <c r="J93" s="63"/>
      <c r="L93" s="57"/>
      <c r="M93" s="57"/>
      <c r="N93" s="57"/>
      <c r="O93" s="57"/>
      <c r="P93" s="58">
        <f>P94</f>
        <v>90.501338000000004</v>
      </c>
      <c r="Q93" s="57"/>
      <c r="R93" s="58">
        <f>R94</f>
        <v>0</v>
      </c>
      <c r="S93" s="57"/>
      <c r="T93" s="59">
        <f>T94</f>
        <v>0</v>
      </c>
      <c r="AR93" s="54" t="s">
        <v>40</v>
      </c>
      <c r="AT93" s="60" t="s">
        <v>34</v>
      </c>
      <c r="AU93" s="60" t="s">
        <v>40</v>
      </c>
      <c r="AY93" s="54" t="s">
        <v>89</v>
      </c>
      <c r="BK93" s="61">
        <f>BK94</f>
        <v>0</v>
      </c>
    </row>
    <row r="94" spans="1:65" s="1" customFormat="1" ht="24" customHeight="1">
      <c r="A94" s="16"/>
      <c r="B94" s="135"/>
      <c r="C94" s="64" t="s">
        <v>266</v>
      </c>
      <c r="D94" s="64" t="s">
        <v>91</v>
      </c>
      <c r="E94" s="65" t="s">
        <v>291</v>
      </c>
      <c r="F94" s="66" t="s">
        <v>292</v>
      </c>
      <c r="G94" s="67" t="s">
        <v>115</v>
      </c>
      <c r="H94" s="68">
        <v>100.78100000000001</v>
      </c>
      <c r="I94" s="68"/>
      <c r="J94" s="68"/>
      <c r="K94" s="136" t="s">
        <v>95</v>
      </c>
      <c r="L94" s="16"/>
      <c r="M94" s="138" t="s">
        <v>0</v>
      </c>
      <c r="N94" s="69" t="s">
        <v>14</v>
      </c>
      <c r="O94" s="70">
        <v>0.89800000000000002</v>
      </c>
      <c r="P94" s="70">
        <f>O94*H94</f>
        <v>90.501338000000004</v>
      </c>
      <c r="Q94" s="70">
        <v>0</v>
      </c>
      <c r="R94" s="70">
        <f>Q94*H94</f>
        <v>0</v>
      </c>
      <c r="S94" s="70">
        <v>0</v>
      </c>
      <c r="T94" s="71">
        <f>S94*H94</f>
        <v>0</v>
      </c>
      <c r="AR94" s="72" t="s">
        <v>96</v>
      </c>
      <c r="AT94" s="72" t="s">
        <v>91</v>
      </c>
      <c r="AU94" s="72" t="s">
        <v>44</v>
      </c>
      <c r="AY94" s="9" t="s">
        <v>89</v>
      </c>
      <c r="BE94" s="73">
        <f>IF(N94="základná",J94,0)</f>
        <v>0</v>
      </c>
      <c r="BF94" s="73">
        <f>IF(N94="znížená",J94,0)</f>
        <v>0</v>
      </c>
      <c r="BG94" s="73">
        <f>IF(N94="zákl. prenesená",J94,0)</f>
        <v>0</v>
      </c>
      <c r="BH94" s="73">
        <f>IF(N94="zníž. prenesená",J94,0)</f>
        <v>0</v>
      </c>
      <c r="BI94" s="73">
        <f>IF(N94="nulová",J94,0)</f>
        <v>0</v>
      </c>
      <c r="BJ94" s="9" t="s">
        <v>44</v>
      </c>
      <c r="BK94" s="74">
        <f>ROUND(I94*H94,3)</f>
        <v>0</v>
      </c>
      <c r="BL94" s="9" t="s">
        <v>96</v>
      </c>
      <c r="BM94" s="72" t="s">
        <v>293</v>
      </c>
    </row>
    <row r="95" spans="1:65" s="8" customFormat="1" ht="25.9" customHeight="1">
      <c r="A95" s="57"/>
      <c r="B95" s="57"/>
      <c r="D95" s="54" t="s">
        <v>34</v>
      </c>
      <c r="E95" s="55" t="s">
        <v>294</v>
      </c>
      <c r="F95" s="55" t="s">
        <v>295</v>
      </c>
      <c r="J95" s="56"/>
      <c r="L95" s="57"/>
      <c r="M95" s="57"/>
      <c r="N95" s="57"/>
      <c r="O95" s="57"/>
      <c r="P95" s="58" t="e">
        <f>P96+P100+P111+P115+P127+#REF!</f>
        <v>#REF!</v>
      </c>
      <c r="Q95" s="57"/>
      <c r="R95" s="58" t="e">
        <f>R96+R100+R111+R115+R127+#REF!</f>
        <v>#REF!</v>
      </c>
      <c r="S95" s="57"/>
      <c r="T95" s="59" t="e">
        <f>T96+T100+T111+T115+T127+#REF!</f>
        <v>#REF!</v>
      </c>
      <c r="V95" s="126"/>
      <c r="AR95" s="54" t="s">
        <v>44</v>
      </c>
      <c r="AT95" s="60" t="s">
        <v>34</v>
      </c>
      <c r="AU95" s="60" t="s">
        <v>35</v>
      </c>
      <c r="AY95" s="54" t="s">
        <v>89</v>
      </c>
      <c r="BK95" s="61" t="e">
        <f>BK96+BK100+BK111+BK115+BK127+#REF!</f>
        <v>#REF!</v>
      </c>
    </row>
    <row r="96" spans="1:65" s="8" customFormat="1" ht="22.9" customHeight="1">
      <c r="A96" s="57"/>
      <c r="B96" s="57"/>
      <c r="D96" s="54" t="s">
        <v>34</v>
      </c>
      <c r="E96" s="62" t="s">
        <v>296</v>
      </c>
      <c r="F96" s="62" t="s">
        <v>297</v>
      </c>
      <c r="J96" s="63"/>
      <c r="L96" s="57"/>
      <c r="M96" s="57"/>
      <c r="N96" s="57"/>
      <c r="O96" s="57"/>
      <c r="P96" s="58">
        <f>SUM(P97:P99)</f>
        <v>3.4178241600000003</v>
      </c>
      <c r="Q96" s="57"/>
      <c r="R96" s="58">
        <f>SUM(R97:R99)</f>
        <v>4.9228719999999997E-2</v>
      </c>
      <c r="S96" s="57"/>
      <c r="T96" s="59">
        <f>SUM(T97:T99)</f>
        <v>0</v>
      </c>
      <c r="AR96" s="54" t="s">
        <v>44</v>
      </c>
      <c r="AT96" s="60" t="s">
        <v>34</v>
      </c>
      <c r="AU96" s="60" t="s">
        <v>40</v>
      </c>
      <c r="AY96" s="54" t="s">
        <v>89</v>
      </c>
      <c r="BK96" s="61">
        <f>SUM(BK97:BK99)</f>
        <v>0</v>
      </c>
    </row>
    <row r="97" spans="1:65" s="1" customFormat="1" ht="24" customHeight="1">
      <c r="A97" s="16"/>
      <c r="B97" s="135"/>
      <c r="C97" s="64" t="s">
        <v>269</v>
      </c>
      <c r="D97" s="64" t="s">
        <v>91</v>
      </c>
      <c r="E97" s="65" t="s">
        <v>303</v>
      </c>
      <c r="F97" s="66" t="s">
        <v>304</v>
      </c>
      <c r="G97" s="67" t="s">
        <v>120</v>
      </c>
      <c r="H97" s="68">
        <v>20.684000000000001</v>
      </c>
      <c r="I97" s="68"/>
      <c r="J97" s="68"/>
      <c r="K97" s="136" t="s">
        <v>95</v>
      </c>
      <c r="L97" s="16"/>
      <c r="M97" s="138" t="s">
        <v>0</v>
      </c>
      <c r="N97" s="69" t="s">
        <v>14</v>
      </c>
      <c r="O97" s="70">
        <v>0.16524</v>
      </c>
      <c r="P97" s="70">
        <f>O97*H97</f>
        <v>3.4178241600000003</v>
      </c>
      <c r="Q97" s="70">
        <v>8.0000000000000007E-5</v>
      </c>
      <c r="R97" s="70">
        <f>Q97*H97</f>
        <v>1.6547200000000001E-3</v>
      </c>
      <c r="S97" s="70">
        <v>0</v>
      </c>
      <c r="T97" s="71">
        <f>S97*H97</f>
        <v>0</v>
      </c>
      <c r="AR97" s="72" t="s">
        <v>157</v>
      </c>
      <c r="AT97" s="72" t="s">
        <v>91</v>
      </c>
      <c r="AU97" s="72" t="s">
        <v>44</v>
      </c>
      <c r="AY97" s="9" t="s">
        <v>89</v>
      </c>
      <c r="BE97" s="73">
        <f>IF(N97="základná",J97,0)</f>
        <v>0</v>
      </c>
      <c r="BF97" s="73">
        <f>IF(N97="znížená",J97,0)</f>
        <v>0</v>
      </c>
      <c r="BG97" s="73">
        <f>IF(N97="zákl. prenesená",J97,0)</f>
        <v>0</v>
      </c>
      <c r="BH97" s="73">
        <f>IF(N97="zníž. prenesená",J97,0)</f>
        <v>0</v>
      </c>
      <c r="BI97" s="73">
        <f>IF(N97="nulová",J97,0)</f>
        <v>0</v>
      </c>
      <c r="BJ97" s="9" t="s">
        <v>44</v>
      </c>
      <c r="BK97" s="74">
        <f>ROUND(I97*H97,3)</f>
        <v>0</v>
      </c>
      <c r="BL97" s="9" t="s">
        <v>157</v>
      </c>
      <c r="BM97" s="72" t="s">
        <v>305</v>
      </c>
    </row>
    <row r="98" spans="1:65" s="1" customFormat="1" ht="36" customHeight="1">
      <c r="A98" s="16"/>
      <c r="B98" s="135"/>
      <c r="C98" s="75" t="s">
        <v>273</v>
      </c>
      <c r="D98" s="75" t="s">
        <v>123</v>
      </c>
      <c r="E98" s="76" t="s">
        <v>307</v>
      </c>
      <c r="F98" s="77" t="s">
        <v>701</v>
      </c>
      <c r="G98" s="78" t="s">
        <v>120</v>
      </c>
      <c r="H98" s="79">
        <v>23.786999999999999</v>
      </c>
      <c r="I98" s="79"/>
      <c r="J98" s="79"/>
      <c r="K98" s="137" t="s">
        <v>95</v>
      </c>
      <c r="L98" s="141"/>
      <c r="M98" s="139" t="s">
        <v>0</v>
      </c>
      <c r="N98" s="80" t="s">
        <v>14</v>
      </c>
      <c r="O98" s="70">
        <v>0</v>
      </c>
      <c r="P98" s="70">
        <f>O98*H98</f>
        <v>0</v>
      </c>
      <c r="Q98" s="70">
        <v>2E-3</v>
      </c>
      <c r="R98" s="70">
        <f>Q98*H98</f>
        <v>4.7573999999999998E-2</v>
      </c>
      <c r="S98" s="70">
        <v>0</v>
      </c>
      <c r="T98" s="71">
        <f>S98*H98</f>
        <v>0</v>
      </c>
      <c r="AR98" s="72" t="s">
        <v>216</v>
      </c>
      <c r="AT98" s="72" t="s">
        <v>123</v>
      </c>
      <c r="AU98" s="72" t="s">
        <v>44</v>
      </c>
      <c r="AY98" s="9" t="s">
        <v>89</v>
      </c>
      <c r="BE98" s="73">
        <f>IF(N98="základná",J98,0)</f>
        <v>0</v>
      </c>
      <c r="BF98" s="73">
        <f>IF(N98="znížená",J98,0)</f>
        <v>0</v>
      </c>
      <c r="BG98" s="73">
        <f>IF(N98="zákl. prenesená",J98,0)</f>
        <v>0</v>
      </c>
      <c r="BH98" s="73">
        <f>IF(N98="zníž. prenesená",J98,0)</f>
        <v>0</v>
      </c>
      <c r="BI98" s="73">
        <f>IF(N98="nulová",J98,0)</f>
        <v>0</v>
      </c>
      <c r="BJ98" s="9" t="s">
        <v>44</v>
      </c>
      <c r="BK98" s="74">
        <f>ROUND(I98*H98,3)</f>
        <v>0</v>
      </c>
      <c r="BL98" s="9" t="s">
        <v>157</v>
      </c>
      <c r="BM98" s="72" t="s">
        <v>308</v>
      </c>
    </row>
    <row r="99" spans="1:65" s="1" customFormat="1" ht="24" customHeight="1">
      <c r="A99" s="16"/>
      <c r="B99" s="135"/>
      <c r="C99" s="64" t="s">
        <v>277</v>
      </c>
      <c r="D99" s="64" t="s">
        <v>91</v>
      </c>
      <c r="E99" s="65" t="s">
        <v>310</v>
      </c>
      <c r="F99" s="66" t="s">
        <v>311</v>
      </c>
      <c r="G99" s="67" t="s">
        <v>312</v>
      </c>
      <c r="H99" s="68">
        <v>1.2549999999999999</v>
      </c>
      <c r="I99" s="68"/>
      <c r="J99" s="68"/>
      <c r="K99" s="136" t="s">
        <v>95</v>
      </c>
      <c r="L99" s="16"/>
      <c r="M99" s="138" t="s">
        <v>0</v>
      </c>
      <c r="N99" s="69" t="s">
        <v>14</v>
      </c>
      <c r="O99" s="70">
        <v>0</v>
      </c>
      <c r="P99" s="70">
        <f>O99*H99</f>
        <v>0</v>
      </c>
      <c r="Q99" s="70">
        <v>0</v>
      </c>
      <c r="R99" s="70">
        <f>Q99*H99</f>
        <v>0</v>
      </c>
      <c r="S99" s="70">
        <v>0</v>
      </c>
      <c r="T99" s="71">
        <f>S99*H99</f>
        <v>0</v>
      </c>
      <c r="AR99" s="72" t="s">
        <v>157</v>
      </c>
      <c r="AT99" s="72" t="s">
        <v>91</v>
      </c>
      <c r="AU99" s="72" t="s">
        <v>44</v>
      </c>
      <c r="AY99" s="9" t="s">
        <v>89</v>
      </c>
      <c r="BE99" s="73">
        <f>IF(N99="základná",J99,0)</f>
        <v>0</v>
      </c>
      <c r="BF99" s="73">
        <f>IF(N99="znížená",J99,0)</f>
        <v>0</v>
      </c>
      <c r="BG99" s="73">
        <f>IF(N99="zákl. prenesená",J99,0)</f>
        <v>0</v>
      </c>
      <c r="BH99" s="73">
        <f>IF(N99="zníž. prenesená",J99,0)</f>
        <v>0</v>
      </c>
      <c r="BI99" s="73">
        <f>IF(N99="nulová",J99,0)</f>
        <v>0</v>
      </c>
      <c r="BJ99" s="9" t="s">
        <v>44</v>
      </c>
      <c r="BK99" s="74">
        <f>ROUND(I99*H99,3)</f>
        <v>0</v>
      </c>
      <c r="BL99" s="9" t="s">
        <v>157</v>
      </c>
      <c r="BM99" s="72" t="s">
        <v>313</v>
      </c>
    </row>
    <row r="100" spans="1:65" s="8" customFormat="1" ht="22.9" customHeight="1">
      <c r="A100" s="57"/>
      <c r="B100" s="57"/>
      <c r="D100" s="54" t="s">
        <v>34</v>
      </c>
      <c r="E100" s="62" t="s">
        <v>367</v>
      </c>
      <c r="F100" s="62" t="s">
        <v>368</v>
      </c>
      <c r="J100" s="63"/>
      <c r="L100" s="57"/>
      <c r="M100" s="57"/>
      <c r="N100" s="57"/>
      <c r="O100" s="57"/>
      <c r="P100" s="58">
        <f>SUM(P101:P110)</f>
        <v>153.76016200000004</v>
      </c>
      <c r="Q100" s="57"/>
      <c r="R100" s="58">
        <f>SUM(R101:R110)</f>
        <v>0.46051799999999998</v>
      </c>
      <c r="S100" s="57"/>
      <c r="T100" s="59">
        <f>SUM(T101:T110)</f>
        <v>0.113273</v>
      </c>
      <c r="AR100" s="54" t="s">
        <v>44</v>
      </c>
      <c r="AT100" s="60" t="s">
        <v>34</v>
      </c>
      <c r="AU100" s="60" t="s">
        <v>40</v>
      </c>
      <c r="AY100" s="54" t="s">
        <v>89</v>
      </c>
      <c r="BK100" s="61">
        <f>SUM(BK101:BK110)</f>
        <v>0</v>
      </c>
    </row>
    <row r="101" spans="1:65" s="1" customFormat="1" ht="24" customHeight="1">
      <c r="A101" s="16"/>
      <c r="B101" s="135"/>
      <c r="C101" s="64" t="s">
        <v>281</v>
      </c>
      <c r="D101" s="64" t="s">
        <v>91</v>
      </c>
      <c r="E101" s="65" t="s">
        <v>612</v>
      </c>
      <c r="F101" s="66" t="s">
        <v>613</v>
      </c>
      <c r="G101" s="67" t="s">
        <v>219</v>
      </c>
      <c r="H101" s="68">
        <v>33.200000000000003</v>
      </c>
      <c r="I101" s="68"/>
      <c r="J101" s="68"/>
      <c r="K101" s="136" t="s">
        <v>95</v>
      </c>
      <c r="L101" s="16"/>
      <c r="M101" s="138" t="s">
        <v>0</v>
      </c>
      <c r="N101" s="69" t="s">
        <v>14</v>
      </c>
      <c r="O101" s="70">
        <v>0.61011000000000004</v>
      </c>
      <c r="P101" s="70">
        <f t="shared" ref="P101:P110" si="27">O101*H101</f>
        <v>20.255652000000005</v>
      </c>
      <c r="Q101" s="70">
        <v>3.3300000000000001E-3</v>
      </c>
      <c r="R101" s="70">
        <f t="shared" ref="R101:R110" si="28">Q101*H101</f>
        <v>0.11055600000000002</v>
      </c>
      <c r="S101" s="70">
        <v>0</v>
      </c>
      <c r="T101" s="71">
        <f t="shared" ref="T101:T110" si="29">S101*H101</f>
        <v>0</v>
      </c>
      <c r="AR101" s="72" t="s">
        <v>157</v>
      </c>
      <c r="AT101" s="72" t="s">
        <v>91</v>
      </c>
      <c r="AU101" s="72" t="s">
        <v>44</v>
      </c>
      <c r="AY101" s="9" t="s">
        <v>89</v>
      </c>
      <c r="BE101" s="73">
        <f t="shared" ref="BE101:BE110" si="30">IF(N101="základná",J101,0)</f>
        <v>0</v>
      </c>
      <c r="BF101" s="73">
        <f t="shared" ref="BF101:BF110" si="31">IF(N101="znížená",J101,0)</f>
        <v>0</v>
      </c>
      <c r="BG101" s="73">
        <f t="shared" ref="BG101:BG110" si="32">IF(N101="zákl. prenesená",J101,0)</f>
        <v>0</v>
      </c>
      <c r="BH101" s="73">
        <f t="shared" ref="BH101:BH110" si="33">IF(N101="zníž. prenesená",J101,0)</f>
        <v>0</v>
      </c>
      <c r="BI101" s="73">
        <f t="shared" ref="BI101:BI110" si="34">IF(N101="nulová",J101,0)</f>
        <v>0</v>
      </c>
      <c r="BJ101" s="9" t="s">
        <v>44</v>
      </c>
      <c r="BK101" s="74">
        <f t="shared" ref="BK101:BK110" si="35">ROUND(I101*H101,3)</f>
        <v>0</v>
      </c>
      <c r="BL101" s="9" t="s">
        <v>157</v>
      </c>
      <c r="BM101" s="72" t="s">
        <v>614</v>
      </c>
    </row>
    <row r="102" spans="1:65" s="1" customFormat="1" ht="24" customHeight="1">
      <c r="A102" s="16"/>
      <c r="B102" s="135"/>
      <c r="C102" s="64" t="s">
        <v>285</v>
      </c>
      <c r="D102" s="64" t="s">
        <v>91</v>
      </c>
      <c r="E102" s="65" t="s">
        <v>615</v>
      </c>
      <c r="F102" s="66" t="s">
        <v>616</v>
      </c>
      <c r="G102" s="67" t="s">
        <v>219</v>
      </c>
      <c r="H102" s="68">
        <v>63.5</v>
      </c>
      <c r="I102" s="68"/>
      <c r="J102" s="68"/>
      <c r="K102" s="136" t="s">
        <v>95</v>
      </c>
      <c r="L102" s="16"/>
      <c r="M102" s="138" t="s">
        <v>0</v>
      </c>
      <c r="N102" s="69" t="s">
        <v>14</v>
      </c>
      <c r="O102" s="70">
        <v>0.86151999999999995</v>
      </c>
      <c r="P102" s="70">
        <f t="shared" si="27"/>
        <v>54.706519999999998</v>
      </c>
      <c r="Q102" s="70">
        <v>2.9399999999999999E-3</v>
      </c>
      <c r="R102" s="70">
        <f t="shared" si="28"/>
        <v>0.18668999999999999</v>
      </c>
      <c r="S102" s="70">
        <v>0</v>
      </c>
      <c r="T102" s="71">
        <f t="shared" si="29"/>
        <v>0</v>
      </c>
      <c r="AR102" s="72" t="s">
        <v>157</v>
      </c>
      <c r="AT102" s="72" t="s">
        <v>91</v>
      </c>
      <c r="AU102" s="72" t="s">
        <v>44</v>
      </c>
      <c r="AY102" s="9" t="s">
        <v>89</v>
      </c>
      <c r="BE102" s="73">
        <f t="shared" si="30"/>
        <v>0</v>
      </c>
      <c r="BF102" s="73">
        <f t="shared" si="31"/>
        <v>0</v>
      </c>
      <c r="BG102" s="73">
        <f t="shared" si="32"/>
        <v>0</v>
      </c>
      <c r="BH102" s="73">
        <f t="shared" si="33"/>
        <v>0</v>
      </c>
      <c r="BI102" s="73">
        <f t="shared" si="34"/>
        <v>0</v>
      </c>
      <c r="BJ102" s="9" t="s">
        <v>44</v>
      </c>
      <c r="BK102" s="74">
        <f t="shared" si="35"/>
        <v>0</v>
      </c>
      <c r="BL102" s="9" t="s">
        <v>157</v>
      </c>
      <c r="BM102" s="72" t="s">
        <v>617</v>
      </c>
    </row>
    <row r="103" spans="1:65" s="1" customFormat="1" ht="24" customHeight="1">
      <c r="A103" s="16"/>
      <c r="B103" s="135"/>
      <c r="C103" s="64" t="s">
        <v>290</v>
      </c>
      <c r="D103" s="64" t="s">
        <v>91</v>
      </c>
      <c r="E103" s="65" t="s">
        <v>377</v>
      </c>
      <c r="F103" s="66" t="s">
        <v>704</v>
      </c>
      <c r="G103" s="67" t="s">
        <v>219</v>
      </c>
      <c r="H103" s="68">
        <v>8.3000000000000007</v>
      </c>
      <c r="I103" s="68"/>
      <c r="J103" s="68"/>
      <c r="K103" s="136" t="s">
        <v>95</v>
      </c>
      <c r="L103" s="16"/>
      <c r="M103" s="138" t="s">
        <v>0</v>
      </c>
      <c r="N103" s="69" t="s">
        <v>14</v>
      </c>
      <c r="O103" s="70">
        <v>5.6000000000000001E-2</v>
      </c>
      <c r="P103" s="70">
        <f t="shared" si="27"/>
        <v>0.46480000000000005</v>
      </c>
      <c r="Q103" s="70">
        <v>0</v>
      </c>
      <c r="R103" s="70">
        <f t="shared" si="28"/>
        <v>0</v>
      </c>
      <c r="S103" s="70">
        <v>3.47E-3</v>
      </c>
      <c r="T103" s="71">
        <f t="shared" si="29"/>
        <v>2.8801000000000004E-2</v>
      </c>
      <c r="AR103" s="72" t="s">
        <v>157</v>
      </c>
      <c r="AT103" s="72" t="s">
        <v>91</v>
      </c>
      <c r="AU103" s="72" t="s">
        <v>44</v>
      </c>
      <c r="AY103" s="9" t="s">
        <v>89</v>
      </c>
      <c r="BE103" s="73">
        <f t="shared" si="30"/>
        <v>0</v>
      </c>
      <c r="BF103" s="73">
        <f t="shared" si="31"/>
        <v>0</v>
      </c>
      <c r="BG103" s="73">
        <f t="shared" si="32"/>
        <v>0</v>
      </c>
      <c r="BH103" s="73">
        <f t="shared" si="33"/>
        <v>0</v>
      </c>
      <c r="BI103" s="73">
        <f t="shared" si="34"/>
        <v>0</v>
      </c>
      <c r="BJ103" s="9" t="s">
        <v>44</v>
      </c>
      <c r="BK103" s="74">
        <f t="shared" si="35"/>
        <v>0</v>
      </c>
      <c r="BL103" s="9" t="s">
        <v>157</v>
      </c>
      <c r="BM103" s="72" t="s">
        <v>378</v>
      </c>
    </row>
    <row r="104" spans="1:65" s="1" customFormat="1" ht="24" customHeight="1">
      <c r="A104" s="16"/>
      <c r="B104" s="135"/>
      <c r="C104" s="64" t="s">
        <v>298</v>
      </c>
      <c r="D104" s="64" t="s">
        <v>91</v>
      </c>
      <c r="E104" s="65" t="s">
        <v>618</v>
      </c>
      <c r="F104" s="66" t="s">
        <v>619</v>
      </c>
      <c r="G104" s="67" t="s">
        <v>219</v>
      </c>
      <c r="H104" s="68">
        <v>34.200000000000003</v>
      </c>
      <c r="I104" s="68"/>
      <c r="J104" s="68"/>
      <c r="K104" s="136" t="s">
        <v>95</v>
      </c>
      <c r="L104" s="16"/>
      <c r="M104" s="138" t="s">
        <v>0</v>
      </c>
      <c r="N104" s="69" t="s">
        <v>14</v>
      </c>
      <c r="O104" s="70">
        <v>0.89424999999999999</v>
      </c>
      <c r="P104" s="70">
        <f t="shared" si="27"/>
        <v>30.583350000000003</v>
      </c>
      <c r="Q104" s="70">
        <v>1.8799999999999999E-3</v>
      </c>
      <c r="R104" s="70">
        <f t="shared" si="28"/>
        <v>6.4296000000000006E-2</v>
      </c>
      <c r="S104" s="70">
        <v>0</v>
      </c>
      <c r="T104" s="71">
        <f t="shared" si="29"/>
        <v>0</v>
      </c>
      <c r="AR104" s="72" t="s">
        <v>157</v>
      </c>
      <c r="AT104" s="72" t="s">
        <v>91</v>
      </c>
      <c r="AU104" s="72" t="s">
        <v>44</v>
      </c>
      <c r="AY104" s="9" t="s">
        <v>89</v>
      </c>
      <c r="BE104" s="73">
        <f t="shared" si="30"/>
        <v>0</v>
      </c>
      <c r="BF104" s="73">
        <f t="shared" si="31"/>
        <v>0</v>
      </c>
      <c r="BG104" s="73">
        <f t="shared" si="32"/>
        <v>0</v>
      </c>
      <c r="BH104" s="73">
        <f t="shared" si="33"/>
        <v>0</v>
      </c>
      <c r="BI104" s="73">
        <f t="shared" si="34"/>
        <v>0</v>
      </c>
      <c r="BJ104" s="9" t="s">
        <v>44</v>
      </c>
      <c r="BK104" s="74">
        <f t="shared" si="35"/>
        <v>0</v>
      </c>
      <c r="BL104" s="9" t="s">
        <v>157</v>
      </c>
      <c r="BM104" s="72" t="s">
        <v>620</v>
      </c>
    </row>
    <row r="105" spans="1:65" s="1" customFormat="1" ht="24" customHeight="1">
      <c r="A105" s="16"/>
      <c r="B105" s="135"/>
      <c r="C105" s="64" t="s">
        <v>302</v>
      </c>
      <c r="D105" s="64" t="s">
        <v>91</v>
      </c>
      <c r="E105" s="65" t="s">
        <v>621</v>
      </c>
      <c r="F105" s="66" t="s">
        <v>622</v>
      </c>
      <c r="G105" s="67" t="s">
        <v>224</v>
      </c>
      <c r="H105" s="68">
        <v>4</v>
      </c>
      <c r="I105" s="68"/>
      <c r="J105" s="68"/>
      <c r="K105" s="136" t="s">
        <v>95</v>
      </c>
      <c r="L105" s="16"/>
      <c r="M105" s="138" t="s">
        <v>0</v>
      </c>
      <c r="N105" s="69" t="s">
        <v>14</v>
      </c>
      <c r="O105" s="70">
        <v>1.23525</v>
      </c>
      <c r="P105" s="70">
        <f t="shared" si="27"/>
        <v>4.9409999999999998</v>
      </c>
      <c r="Q105" s="70">
        <v>1.58E-3</v>
      </c>
      <c r="R105" s="70">
        <f t="shared" si="28"/>
        <v>6.3200000000000001E-3</v>
      </c>
      <c r="S105" s="70">
        <v>0</v>
      </c>
      <c r="T105" s="71">
        <f t="shared" si="29"/>
        <v>0</v>
      </c>
      <c r="AR105" s="72" t="s">
        <v>157</v>
      </c>
      <c r="AT105" s="72" t="s">
        <v>91</v>
      </c>
      <c r="AU105" s="72" t="s">
        <v>44</v>
      </c>
      <c r="AY105" s="9" t="s">
        <v>89</v>
      </c>
      <c r="BE105" s="73">
        <f t="shared" si="30"/>
        <v>0</v>
      </c>
      <c r="BF105" s="73">
        <f t="shared" si="31"/>
        <v>0</v>
      </c>
      <c r="BG105" s="73">
        <f t="shared" si="32"/>
        <v>0</v>
      </c>
      <c r="BH105" s="73">
        <f t="shared" si="33"/>
        <v>0</v>
      </c>
      <c r="BI105" s="73">
        <f t="shared" si="34"/>
        <v>0</v>
      </c>
      <c r="BJ105" s="9" t="s">
        <v>44</v>
      </c>
      <c r="BK105" s="74">
        <f t="shared" si="35"/>
        <v>0</v>
      </c>
      <c r="BL105" s="9" t="s">
        <v>157</v>
      </c>
      <c r="BM105" s="72" t="s">
        <v>623</v>
      </c>
    </row>
    <row r="106" spans="1:65" s="1" customFormat="1" ht="24" customHeight="1">
      <c r="A106" s="16"/>
      <c r="B106" s="135"/>
      <c r="C106" s="64" t="s">
        <v>306</v>
      </c>
      <c r="D106" s="64" t="s">
        <v>91</v>
      </c>
      <c r="E106" s="65" t="s">
        <v>385</v>
      </c>
      <c r="F106" s="66" t="s">
        <v>386</v>
      </c>
      <c r="G106" s="67" t="s">
        <v>219</v>
      </c>
      <c r="H106" s="68">
        <v>30.4</v>
      </c>
      <c r="I106" s="68"/>
      <c r="J106" s="68"/>
      <c r="K106" s="136" t="s">
        <v>95</v>
      </c>
      <c r="L106" s="16"/>
      <c r="M106" s="138" t="s">
        <v>0</v>
      </c>
      <c r="N106" s="69" t="s">
        <v>14</v>
      </c>
      <c r="O106" s="70">
        <v>0.76871</v>
      </c>
      <c r="P106" s="70">
        <f t="shared" si="27"/>
        <v>23.368783999999998</v>
      </c>
      <c r="Q106" s="70">
        <v>1.4E-3</v>
      </c>
      <c r="R106" s="70">
        <f t="shared" si="28"/>
        <v>4.2560000000000001E-2</v>
      </c>
      <c r="S106" s="70">
        <v>0</v>
      </c>
      <c r="T106" s="71">
        <f t="shared" si="29"/>
        <v>0</v>
      </c>
      <c r="AR106" s="72" t="s">
        <v>157</v>
      </c>
      <c r="AT106" s="72" t="s">
        <v>91</v>
      </c>
      <c r="AU106" s="72" t="s">
        <v>44</v>
      </c>
      <c r="AY106" s="9" t="s">
        <v>89</v>
      </c>
      <c r="BE106" s="73">
        <f t="shared" si="30"/>
        <v>0</v>
      </c>
      <c r="BF106" s="73">
        <f t="shared" si="31"/>
        <v>0</v>
      </c>
      <c r="BG106" s="73">
        <f t="shared" si="32"/>
        <v>0</v>
      </c>
      <c r="BH106" s="73">
        <f t="shared" si="33"/>
        <v>0</v>
      </c>
      <c r="BI106" s="73">
        <f t="shared" si="34"/>
        <v>0</v>
      </c>
      <c r="BJ106" s="9" t="s">
        <v>44</v>
      </c>
      <c r="BK106" s="74">
        <f t="shared" si="35"/>
        <v>0</v>
      </c>
      <c r="BL106" s="9" t="s">
        <v>157</v>
      </c>
      <c r="BM106" s="72" t="s">
        <v>387</v>
      </c>
    </row>
    <row r="107" spans="1:65" s="1" customFormat="1" ht="24" customHeight="1">
      <c r="A107" s="16"/>
      <c r="B107" s="135"/>
      <c r="C107" s="64" t="s">
        <v>309</v>
      </c>
      <c r="D107" s="64" t="s">
        <v>91</v>
      </c>
      <c r="E107" s="65" t="s">
        <v>388</v>
      </c>
      <c r="F107" s="66" t="s">
        <v>705</v>
      </c>
      <c r="G107" s="67" t="s">
        <v>219</v>
      </c>
      <c r="H107" s="68">
        <v>30.4</v>
      </c>
      <c r="I107" s="68"/>
      <c r="J107" s="68"/>
      <c r="K107" s="136" t="s">
        <v>95</v>
      </c>
      <c r="L107" s="16"/>
      <c r="M107" s="138" t="s">
        <v>0</v>
      </c>
      <c r="N107" s="69" t="s">
        <v>14</v>
      </c>
      <c r="O107" s="70">
        <v>7.4999999999999997E-2</v>
      </c>
      <c r="P107" s="70">
        <f t="shared" si="27"/>
        <v>2.2799999999999998</v>
      </c>
      <c r="Q107" s="70">
        <v>0</v>
      </c>
      <c r="R107" s="70">
        <f t="shared" si="28"/>
        <v>0</v>
      </c>
      <c r="S107" s="70">
        <v>1.3500000000000001E-3</v>
      </c>
      <c r="T107" s="71">
        <f t="shared" si="29"/>
        <v>4.104E-2</v>
      </c>
      <c r="AR107" s="72" t="s">
        <v>157</v>
      </c>
      <c r="AT107" s="72" t="s">
        <v>91</v>
      </c>
      <c r="AU107" s="72" t="s">
        <v>44</v>
      </c>
      <c r="AY107" s="9" t="s">
        <v>89</v>
      </c>
      <c r="BE107" s="73">
        <f t="shared" si="30"/>
        <v>0</v>
      </c>
      <c r="BF107" s="73">
        <f t="shared" si="31"/>
        <v>0</v>
      </c>
      <c r="BG107" s="73">
        <f t="shared" si="32"/>
        <v>0</v>
      </c>
      <c r="BH107" s="73">
        <f t="shared" si="33"/>
        <v>0</v>
      </c>
      <c r="BI107" s="73">
        <f t="shared" si="34"/>
        <v>0</v>
      </c>
      <c r="BJ107" s="9" t="s">
        <v>44</v>
      </c>
      <c r="BK107" s="74">
        <f t="shared" si="35"/>
        <v>0</v>
      </c>
      <c r="BL107" s="9" t="s">
        <v>157</v>
      </c>
      <c r="BM107" s="72" t="s">
        <v>389</v>
      </c>
    </row>
    <row r="108" spans="1:65" s="1" customFormat="1" ht="24" customHeight="1">
      <c r="A108" s="16"/>
      <c r="B108" s="135"/>
      <c r="C108" s="64" t="s">
        <v>316</v>
      </c>
      <c r="D108" s="64" t="s">
        <v>91</v>
      </c>
      <c r="E108" s="65" t="s">
        <v>624</v>
      </c>
      <c r="F108" s="66" t="s">
        <v>625</v>
      </c>
      <c r="G108" s="67" t="s">
        <v>219</v>
      </c>
      <c r="H108" s="68">
        <v>24.8</v>
      </c>
      <c r="I108" s="68"/>
      <c r="J108" s="68"/>
      <c r="K108" s="136" t="s">
        <v>95</v>
      </c>
      <c r="L108" s="16"/>
      <c r="M108" s="138" t="s">
        <v>0</v>
      </c>
      <c r="N108" s="69" t="s">
        <v>14</v>
      </c>
      <c r="O108" s="70">
        <v>0.65947</v>
      </c>
      <c r="P108" s="70">
        <f t="shared" si="27"/>
        <v>16.354856000000002</v>
      </c>
      <c r="Q108" s="70">
        <v>2.0200000000000001E-3</v>
      </c>
      <c r="R108" s="70">
        <f t="shared" si="28"/>
        <v>5.0096000000000002E-2</v>
      </c>
      <c r="S108" s="70">
        <v>0</v>
      </c>
      <c r="T108" s="71">
        <f t="shared" si="29"/>
        <v>0</v>
      </c>
      <c r="AR108" s="72" t="s">
        <v>157</v>
      </c>
      <c r="AT108" s="72" t="s">
        <v>91</v>
      </c>
      <c r="AU108" s="72" t="s">
        <v>44</v>
      </c>
      <c r="AY108" s="9" t="s">
        <v>89</v>
      </c>
      <c r="BE108" s="73">
        <f t="shared" si="30"/>
        <v>0</v>
      </c>
      <c r="BF108" s="73">
        <f t="shared" si="31"/>
        <v>0</v>
      </c>
      <c r="BG108" s="73">
        <f t="shared" si="32"/>
        <v>0</v>
      </c>
      <c r="BH108" s="73">
        <f t="shared" si="33"/>
        <v>0</v>
      </c>
      <c r="BI108" s="73">
        <f t="shared" si="34"/>
        <v>0</v>
      </c>
      <c r="BJ108" s="9" t="s">
        <v>44</v>
      </c>
      <c r="BK108" s="74">
        <f t="shared" si="35"/>
        <v>0</v>
      </c>
      <c r="BL108" s="9" t="s">
        <v>157</v>
      </c>
      <c r="BM108" s="72" t="s">
        <v>626</v>
      </c>
    </row>
    <row r="109" spans="1:65" s="1" customFormat="1" ht="16.5" customHeight="1">
      <c r="A109" s="16"/>
      <c r="B109" s="135"/>
      <c r="C109" s="64" t="s">
        <v>322</v>
      </c>
      <c r="D109" s="64" t="s">
        <v>91</v>
      </c>
      <c r="E109" s="65" t="s">
        <v>393</v>
      </c>
      <c r="F109" s="66" t="s">
        <v>706</v>
      </c>
      <c r="G109" s="67" t="s">
        <v>219</v>
      </c>
      <c r="H109" s="68">
        <v>12.2</v>
      </c>
      <c r="I109" s="68"/>
      <c r="J109" s="68"/>
      <c r="K109" s="136" t="s">
        <v>95</v>
      </c>
      <c r="L109" s="16"/>
      <c r="M109" s="138" t="s">
        <v>0</v>
      </c>
      <c r="N109" s="69" t="s">
        <v>14</v>
      </c>
      <c r="O109" s="70">
        <v>6.6000000000000003E-2</v>
      </c>
      <c r="P109" s="70">
        <f t="shared" si="27"/>
        <v>0.80520000000000003</v>
      </c>
      <c r="Q109" s="70">
        <v>0</v>
      </c>
      <c r="R109" s="70">
        <f t="shared" si="28"/>
        <v>0</v>
      </c>
      <c r="S109" s="70">
        <v>3.5599999999999998E-3</v>
      </c>
      <c r="T109" s="71">
        <f t="shared" si="29"/>
        <v>4.3431999999999998E-2</v>
      </c>
      <c r="AR109" s="72" t="s">
        <v>157</v>
      </c>
      <c r="AT109" s="72" t="s">
        <v>91</v>
      </c>
      <c r="AU109" s="72" t="s">
        <v>44</v>
      </c>
      <c r="AY109" s="9" t="s">
        <v>89</v>
      </c>
      <c r="BE109" s="73">
        <f t="shared" si="30"/>
        <v>0</v>
      </c>
      <c r="BF109" s="73">
        <f t="shared" si="31"/>
        <v>0</v>
      </c>
      <c r="BG109" s="73">
        <f t="shared" si="32"/>
        <v>0</v>
      </c>
      <c r="BH109" s="73">
        <f t="shared" si="33"/>
        <v>0</v>
      </c>
      <c r="BI109" s="73">
        <f t="shared" si="34"/>
        <v>0</v>
      </c>
      <c r="BJ109" s="9" t="s">
        <v>44</v>
      </c>
      <c r="BK109" s="74">
        <f t="shared" si="35"/>
        <v>0</v>
      </c>
      <c r="BL109" s="9" t="s">
        <v>157</v>
      </c>
      <c r="BM109" s="72" t="s">
        <v>394</v>
      </c>
    </row>
    <row r="110" spans="1:65" s="1" customFormat="1" ht="24" customHeight="1">
      <c r="A110" s="16"/>
      <c r="B110" s="135"/>
      <c r="C110" s="64" t="s">
        <v>327</v>
      </c>
      <c r="D110" s="64" t="s">
        <v>91</v>
      </c>
      <c r="E110" s="65" t="s">
        <v>397</v>
      </c>
      <c r="F110" s="66" t="s">
        <v>398</v>
      </c>
      <c r="G110" s="67" t="s">
        <v>312</v>
      </c>
      <c r="H110" s="68">
        <v>44.670999999999999</v>
      </c>
      <c r="I110" s="68"/>
      <c r="J110" s="68"/>
      <c r="K110" s="136" t="s">
        <v>95</v>
      </c>
      <c r="L110" s="16"/>
      <c r="M110" s="138" t="s">
        <v>0</v>
      </c>
      <c r="N110" s="69" t="s">
        <v>14</v>
      </c>
      <c r="O110" s="70">
        <v>0</v>
      </c>
      <c r="P110" s="70">
        <f t="shared" si="27"/>
        <v>0</v>
      </c>
      <c r="Q110" s="70">
        <v>0</v>
      </c>
      <c r="R110" s="70">
        <f t="shared" si="28"/>
        <v>0</v>
      </c>
      <c r="S110" s="70">
        <v>0</v>
      </c>
      <c r="T110" s="71">
        <f t="shared" si="29"/>
        <v>0</v>
      </c>
      <c r="AR110" s="72" t="s">
        <v>157</v>
      </c>
      <c r="AT110" s="72" t="s">
        <v>91</v>
      </c>
      <c r="AU110" s="72" t="s">
        <v>44</v>
      </c>
      <c r="AY110" s="9" t="s">
        <v>89</v>
      </c>
      <c r="BE110" s="73">
        <f t="shared" si="30"/>
        <v>0</v>
      </c>
      <c r="BF110" s="73">
        <f t="shared" si="31"/>
        <v>0</v>
      </c>
      <c r="BG110" s="73">
        <f t="shared" si="32"/>
        <v>0</v>
      </c>
      <c r="BH110" s="73">
        <f t="shared" si="33"/>
        <v>0</v>
      </c>
      <c r="BI110" s="73">
        <f t="shared" si="34"/>
        <v>0</v>
      </c>
      <c r="BJ110" s="9" t="s">
        <v>44</v>
      </c>
      <c r="BK110" s="74">
        <f t="shared" si="35"/>
        <v>0</v>
      </c>
      <c r="BL110" s="9" t="s">
        <v>157</v>
      </c>
      <c r="BM110" s="72" t="s">
        <v>399</v>
      </c>
    </row>
    <row r="111" spans="1:65" s="8" customFormat="1" ht="22.9" customHeight="1">
      <c r="A111" s="57"/>
      <c r="B111" s="57"/>
      <c r="D111" s="54" t="s">
        <v>34</v>
      </c>
      <c r="E111" s="62" t="s">
        <v>400</v>
      </c>
      <c r="F111" s="62" t="s">
        <v>401</v>
      </c>
      <c r="J111" s="63"/>
      <c r="L111" s="57"/>
      <c r="M111" s="57"/>
      <c r="N111" s="57"/>
      <c r="O111" s="57"/>
      <c r="P111" s="58">
        <f>SUM(P112:P114)</f>
        <v>11.687359999999998</v>
      </c>
      <c r="Q111" s="57"/>
      <c r="R111" s="58">
        <f>SUM(R112:R114)</f>
        <v>0.38428799999999996</v>
      </c>
      <c r="S111" s="57"/>
      <c r="T111" s="59">
        <f>SUM(T112:T114)</f>
        <v>8.0000000000000002E-3</v>
      </c>
      <c r="AR111" s="54" t="s">
        <v>44</v>
      </c>
      <c r="AT111" s="60" t="s">
        <v>34</v>
      </c>
      <c r="AU111" s="60" t="s">
        <v>40</v>
      </c>
      <c r="AY111" s="54" t="s">
        <v>89</v>
      </c>
      <c r="BK111" s="61">
        <f>SUM(BK112:BK114)</f>
        <v>0</v>
      </c>
    </row>
    <row r="112" spans="1:65" s="1" customFormat="1" ht="16.5" customHeight="1">
      <c r="A112" s="16"/>
      <c r="B112" s="135"/>
      <c r="C112" s="64" t="s">
        <v>328</v>
      </c>
      <c r="D112" s="64" t="s">
        <v>91</v>
      </c>
      <c r="E112" s="65" t="s">
        <v>402</v>
      </c>
      <c r="F112" s="66" t="s">
        <v>718</v>
      </c>
      <c r="G112" s="67" t="s">
        <v>219</v>
      </c>
      <c r="H112" s="68">
        <v>38.4</v>
      </c>
      <c r="I112" s="68"/>
      <c r="J112" s="68"/>
      <c r="K112" s="136" t="s">
        <v>95</v>
      </c>
      <c r="L112" s="16"/>
      <c r="M112" s="138" t="s">
        <v>0</v>
      </c>
      <c r="N112" s="69" t="s">
        <v>14</v>
      </c>
      <c r="O112" s="70">
        <v>0.28039999999999998</v>
      </c>
      <c r="P112" s="70">
        <f>O112*H112</f>
        <v>10.767359999999998</v>
      </c>
      <c r="Q112" s="70">
        <v>4.2000000000000002E-4</v>
      </c>
      <c r="R112" s="70">
        <f>Q112*H112</f>
        <v>1.6128E-2</v>
      </c>
      <c r="S112" s="70">
        <v>0</v>
      </c>
      <c r="T112" s="71">
        <f>S112*H112</f>
        <v>0</v>
      </c>
      <c r="AR112" s="72" t="s">
        <v>157</v>
      </c>
      <c r="AT112" s="72" t="s">
        <v>91</v>
      </c>
      <c r="AU112" s="72" t="s">
        <v>44</v>
      </c>
      <c r="AY112" s="9" t="s">
        <v>89</v>
      </c>
      <c r="BE112" s="73">
        <f>IF(N112="základná",J112,0)</f>
        <v>0</v>
      </c>
      <c r="BF112" s="73">
        <f>IF(N112="znížená",J112,0)</f>
        <v>0</v>
      </c>
      <c r="BG112" s="73">
        <f>IF(N112="zákl. prenesená",J112,0)</f>
        <v>0</v>
      </c>
      <c r="BH112" s="73">
        <f>IF(N112="zníž. prenesená",J112,0)</f>
        <v>0</v>
      </c>
      <c r="BI112" s="73">
        <f>IF(N112="nulová",J112,0)</f>
        <v>0</v>
      </c>
      <c r="BJ112" s="9" t="s">
        <v>44</v>
      </c>
      <c r="BK112" s="74">
        <f>ROUND(I112*H112,3)</f>
        <v>0</v>
      </c>
      <c r="BL112" s="9" t="s">
        <v>157</v>
      </c>
      <c r="BM112" s="72" t="s">
        <v>404</v>
      </c>
    </row>
    <row r="113" spans="1:65" s="1" customFormat="1" ht="16.5" customHeight="1">
      <c r="A113" s="16"/>
      <c r="B113" s="135"/>
      <c r="C113" s="75" t="s">
        <v>331</v>
      </c>
      <c r="D113" s="75" t="s">
        <v>123</v>
      </c>
      <c r="E113" s="76" t="s">
        <v>405</v>
      </c>
      <c r="F113" s="77" t="s">
        <v>719</v>
      </c>
      <c r="G113" s="78" t="s">
        <v>224</v>
      </c>
      <c r="H113" s="79">
        <v>8</v>
      </c>
      <c r="I113" s="79"/>
      <c r="J113" s="79"/>
      <c r="K113" s="137" t="s">
        <v>0</v>
      </c>
      <c r="L113" s="141"/>
      <c r="M113" s="139" t="s">
        <v>0</v>
      </c>
      <c r="N113" s="80" t="s">
        <v>14</v>
      </c>
      <c r="O113" s="70">
        <v>0</v>
      </c>
      <c r="P113" s="70">
        <f>O113*H113</f>
        <v>0</v>
      </c>
      <c r="Q113" s="70">
        <v>4.6019999999999998E-2</v>
      </c>
      <c r="R113" s="70">
        <f>Q113*H113</f>
        <v>0.36815999999999999</v>
      </c>
      <c r="S113" s="70">
        <v>0</v>
      </c>
      <c r="T113" s="71">
        <f>S113*H113</f>
        <v>0</v>
      </c>
      <c r="AR113" s="72" t="s">
        <v>216</v>
      </c>
      <c r="AT113" s="72" t="s">
        <v>123</v>
      </c>
      <c r="AU113" s="72" t="s">
        <v>44</v>
      </c>
      <c r="AY113" s="9" t="s">
        <v>89</v>
      </c>
      <c r="BE113" s="73">
        <f>IF(N113="základná",J113,0)</f>
        <v>0</v>
      </c>
      <c r="BF113" s="73">
        <f>IF(N113="znížená",J113,0)</f>
        <v>0</v>
      </c>
      <c r="BG113" s="73">
        <f>IF(N113="zákl. prenesená",J113,0)</f>
        <v>0</v>
      </c>
      <c r="BH113" s="73">
        <f>IF(N113="zníž. prenesená",J113,0)</f>
        <v>0</v>
      </c>
      <c r="BI113" s="73">
        <f>IF(N113="nulová",J113,0)</f>
        <v>0</v>
      </c>
      <c r="BJ113" s="9" t="s">
        <v>44</v>
      </c>
      <c r="BK113" s="74">
        <f>ROUND(I113*H113,3)</f>
        <v>0</v>
      </c>
      <c r="BL113" s="9" t="s">
        <v>157</v>
      </c>
      <c r="BM113" s="72" t="s">
        <v>407</v>
      </c>
    </row>
    <row r="114" spans="1:65" s="1" customFormat="1" ht="24" customHeight="1">
      <c r="A114" s="16"/>
      <c r="B114" s="135"/>
      <c r="C114" s="64" t="s">
        <v>335</v>
      </c>
      <c r="D114" s="64" t="s">
        <v>91</v>
      </c>
      <c r="E114" s="65" t="s">
        <v>408</v>
      </c>
      <c r="F114" s="66" t="s">
        <v>708</v>
      </c>
      <c r="G114" s="67" t="s">
        <v>224</v>
      </c>
      <c r="H114" s="68">
        <v>8</v>
      </c>
      <c r="I114" s="68"/>
      <c r="J114" s="68"/>
      <c r="K114" s="136" t="s">
        <v>95</v>
      </c>
      <c r="L114" s="16"/>
      <c r="M114" s="138" t="s">
        <v>0</v>
      </c>
      <c r="N114" s="69" t="s">
        <v>14</v>
      </c>
      <c r="O114" s="70">
        <v>0.115</v>
      </c>
      <c r="P114" s="70">
        <f>O114*H114</f>
        <v>0.92</v>
      </c>
      <c r="Q114" s="70">
        <v>0</v>
      </c>
      <c r="R114" s="70">
        <f>Q114*H114</f>
        <v>0</v>
      </c>
      <c r="S114" s="70">
        <v>1E-3</v>
      </c>
      <c r="T114" s="71">
        <f>S114*H114</f>
        <v>8.0000000000000002E-3</v>
      </c>
      <c r="AR114" s="72" t="s">
        <v>157</v>
      </c>
      <c r="AT114" s="72" t="s">
        <v>91</v>
      </c>
      <c r="AU114" s="72" t="s">
        <v>44</v>
      </c>
      <c r="AY114" s="9" t="s">
        <v>89</v>
      </c>
      <c r="BE114" s="73">
        <f>IF(N114="základná",J114,0)</f>
        <v>0</v>
      </c>
      <c r="BF114" s="73">
        <f>IF(N114="znížená",J114,0)</f>
        <v>0</v>
      </c>
      <c r="BG114" s="73">
        <f>IF(N114="zákl. prenesená",J114,0)</f>
        <v>0</v>
      </c>
      <c r="BH114" s="73">
        <f>IF(N114="zníž. prenesená",J114,0)</f>
        <v>0</v>
      </c>
      <c r="BI114" s="73">
        <f>IF(N114="nulová",J114,0)</f>
        <v>0</v>
      </c>
      <c r="BJ114" s="9" t="s">
        <v>44</v>
      </c>
      <c r="BK114" s="74">
        <f>ROUND(I114*H114,3)</f>
        <v>0</v>
      </c>
      <c r="BL114" s="9" t="s">
        <v>157</v>
      </c>
      <c r="BM114" s="72" t="s">
        <v>409</v>
      </c>
    </row>
    <row r="115" spans="1:65" s="8" customFormat="1" ht="22.9" customHeight="1">
      <c r="A115" s="57"/>
      <c r="B115" s="57"/>
      <c r="D115" s="54" t="s">
        <v>34</v>
      </c>
      <c r="E115" s="62" t="s">
        <v>426</v>
      </c>
      <c r="F115" s="62" t="s">
        <v>427</v>
      </c>
      <c r="J115" s="63"/>
      <c r="L115" s="57"/>
      <c r="M115" s="57"/>
      <c r="N115" s="57"/>
      <c r="O115" s="57"/>
      <c r="P115" s="58">
        <f>SUM(P116:P126)</f>
        <v>75.31647000000001</v>
      </c>
      <c r="Q115" s="57"/>
      <c r="R115" s="58">
        <f>SUM(R116:R126)</f>
        <v>0.43989</v>
      </c>
      <c r="S115" s="57"/>
      <c r="T115" s="59">
        <f>SUM(T116:T126)</f>
        <v>2.0899999999999998E-2</v>
      </c>
      <c r="AR115" s="54" t="s">
        <v>44</v>
      </c>
      <c r="AT115" s="60" t="s">
        <v>34</v>
      </c>
      <c r="AU115" s="60" t="s">
        <v>40</v>
      </c>
      <c r="AY115" s="54" t="s">
        <v>89</v>
      </c>
      <c r="BK115" s="61">
        <f>SUM(BK116:BK126)</f>
        <v>0</v>
      </c>
    </row>
    <row r="116" spans="1:65" s="1" customFormat="1" ht="16.5" customHeight="1">
      <c r="A116" s="16"/>
      <c r="B116" s="135"/>
      <c r="C116" s="64">
        <v>61</v>
      </c>
      <c r="D116" s="64" t="s">
        <v>91</v>
      </c>
      <c r="E116" s="65" t="s">
        <v>627</v>
      </c>
      <c r="F116" s="66" t="s">
        <v>628</v>
      </c>
      <c r="G116" s="67" t="s">
        <v>224</v>
      </c>
      <c r="H116" s="68">
        <v>8</v>
      </c>
      <c r="I116" s="68"/>
      <c r="J116" s="68"/>
      <c r="K116" s="136" t="s">
        <v>0</v>
      </c>
      <c r="L116" s="16"/>
      <c r="M116" s="138" t="s">
        <v>0</v>
      </c>
      <c r="N116" s="69" t="s">
        <v>14</v>
      </c>
      <c r="O116" s="70">
        <v>1.13212</v>
      </c>
      <c r="P116" s="70">
        <f t="shared" ref="P116:P126" si="36">O116*H116</f>
        <v>9.0569600000000001</v>
      </c>
      <c r="Q116" s="70">
        <v>8.0000000000000007E-5</v>
      </c>
      <c r="R116" s="70">
        <f t="shared" ref="R116:R126" si="37">Q116*H116</f>
        <v>6.4000000000000005E-4</v>
      </c>
      <c r="S116" s="70">
        <v>0</v>
      </c>
      <c r="T116" s="71">
        <f t="shared" ref="T116:T126" si="38">S116*H116</f>
        <v>0</v>
      </c>
      <c r="AR116" s="72" t="s">
        <v>157</v>
      </c>
      <c r="AT116" s="72" t="s">
        <v>91</v>
      </c>
      <c r="AU116" s="72" t="s">
        <v>44</v>
      </c>
      <c r="AY116" s="9" t="s">
        <v>89</v>
      </c>
      <c r="BE116" s="73">
        <f t="shared" ref="BE116:BE126" si="39">IF(N116="základná",J116,0)</f>
        <v>0</v>
      </c>
      <c r="BF116" s="73">
        <f t="shared" ref="BF116:BF126" si="40">IF(N116="znížená",J116,0)</f>
        <v>0</v>
      </c>
      <c r="BG116" s="73">
        <f t="shared" ref="BG116:BG126" si="41">IF(N116="zákl. prenesená",J116,0)</f>
        <v>0</v>
      </c>
      <c r="BH116" s="73">
        <f t="shared" ref="BH116:BH126" si="42">IF(N116="zníž. prenesená",J116,0)</f>
        <v>0</v>
      </c>
      <c r="BI116" s="73">
        <f t="shared" ref="BI116:BI126" si="43">IF(N116="nulová",J116,0)</f>
        <v>0</v>
      </c>
      <c r="BJ116" s="9" t="s">
        <v>44</v>
      </c>
      <c r="BK116" s="74">
        <f t="shared" ref="BK116:BK126" si="44">ROUND(I116*H116,3)</f>
        <v>0</v>
      </c>
      <c r="BL116" s="9" t="s">
        <v>157</v>
      </c>
      <c r="BM116" s="72" t="s">
        <v>629</v>
      </c>
    </row>
    <row r="117" spans="1:65" s="1" customFormat="1" ht="16.5" customHeight="1">
      <c r="A117" s="16"/>
      <c r="B117" s="135"/>
      <c r="C117" s="75">
        <v>62</v>
      </c>
      <c r="D117" s="75" t="s">
        <v>123</v>
      </c>
      <c r="E117" s="76" t="s">
        <v>630</v>
      </c>
      <c r="F117" s="77" t="s">
        <v>631</v>
      </c>
      <c r="G117" s="78" t="s">
        <v>224</v>
      </c>
      <c r="H117" s="79">
        <v>8</v>
      </c>
      <c r="I117" s="79"/>
      <c r="J117" s="79"/>
      <c r="K117" s="137" t="s">
        <v>0</v>
      </c>
      <c r="L117" s="141"/>
      <c r="M117" s="139" t="s">
        <v>0</v>
      </c>
      <c r="N117" s="80" t="s">
        <v>14</v>
      </c>
      <c r="O117" s="70">
        <v>0</v>
      </c>
      <c r="P117" s="70">
        <f t="shared" si="36"/>
        <v>0</v>
      </c>
      <c r="Q117" s="70">
        <v>1.4400000000000001E-3</v>
      </c>
      <c r="R117" s="70">
        <f t="shared" si="37"/>
        <v>1.1520000000000001E-2</v>
      </c>
      <c r="S117" s="70">
        <v>0</v>
      </c>
      <c r="T117" s="71">
        <f t="shared" si="38"/>
        <v>0</v>
      </c>
      <c r="AR117" s="72" t="s">
        <v>216</v>
      </c>
      <c r="AT117" s="72" t="s">
        <v>123</v>
      </c>
      <c r="AU117" s="72" t="s">
        <v>44</v>
      </c>
      <c r="AY117" s="9" t="s">
        <v>89</v>
      </c>
      <c r="BE117" s="73">
        <f t="shared" si="39"/>
        <v>0</v>
      </c>
      <c r="BF117" s="73">
        <f t="shared" si="40"/>
        <v>0</v>
      </c>
      <c r="BG117" s="73">
        <f t="shared" si="41"/>
        <v>0</v>
      </c>
      <c r="BH117" s="73">
        <f t="shared" si="42"/>
        <v>0</v>
      </c>
      <c r="BI117" s="73">
        <f t="shared" si="43"/>
        <v>0</v>
      </c>
      <c r="BJ117" s="9" t="s">
        <v>44</v>
      </c>
      <c r="BK117" s="74">
        <f t="shared" si="44"/>
        <v>0</v>
      </c>
      <c r="BL117" s="9" t="s">
        <v>157</v>
      </c>
      <c r="BM117" s="72" t="s">
        <v>632</v>
      </c>
    </row>
    <row r="118" spans="1:65" s="1" customFormat="1" ht="16.5" customHeight="1">
      <c r="A118" s="16"/>
      <c r="B118" s="135"/>
      <c r="C118" s="64">
        <v>63</v>
      </c>
      <c r="D118" s="64" t="s">
        <v>91</v>
      </c>
      <c r="E118" s="65" t="s">
        <v>633</v>
      </c>
      <c r="F118" s="66" t="s">
        <v>634</v>
      </c>
      <c r="G118" s="67" t="s">
        <v>219</v>
      </c>
      <c r="H118" s="68">
        <v>16.600000000000001</v>
      </c>
      <c r="I118" s="68"/>
      <c r="J118" s="68"/>
      <c r="K118" s="136" t="s">
        <v>95</v>
      </c>
      <c r="L118" s="16"/>
      <c r="M118" s="138" t="s">
        <v>0</v>
      </c>
      <c r="N118" s="69" t="s">
        <v>14</v>
      </c>
      <c r="O118" s="70">
        <v>0.32500000000000001</v>
      </c>
      <c r="P118" s="70">
        <f t="shared" si="36"/>
        <v>5.3950000000000005</v>
      </c>
      <c r="Q118" s="70">
        <v>0</v>
      </c>
      <c r="R118" s="70">
        <f t="shared" si="37"/>
        <v>0</v>
      </c>
      <c r="S118" s="70">
        <v>0</v>
      </c>
      <c r="T118" s="71">
        <f t="shared" si="38"/>
        <v>0</v>
      </c>
      <c r="AR118" s="72" t="s">
        <v>157</v>
      </c>
      <c r="AT118" s="72" t="s">
        <v>91</v>
      </c>
      <c r="AU118" s="72" t="s">
        <v>44</v>
      </c>
      <c r="AY118" s="9" t="s">
        <v>89</v>
      </c>
      <c r="BE118" s="73">
        <f t="shared" si="39"/>
        <v>0</v>
      </c>
      <c r="BF118" s="73">
        <f t="shared" si="40"/>
        <v>0</v>
      </c>
      <c r="BG118" s="73">
        <f t="shared" si="41"/>
        <v>0</v>
      </c>
      <c r="BH118" s="73">
        <f t="shared" si="42"/>
        <v>0</v>
      </c>
      <c r="BI118" s="73">
        <f t="shared" si="43"/>
        <v>0</v>
      </c>
      <c r="BJ118" s="9" t="s">
        <v>44</v>
      </c>
      <c r="BK118" s="74">
        <f t="shared" si="44"/>
        <v>0</v>
      </c>
      <c r="BL118" s="9" t="s">
        <v>157</v>
      </c>
      <c r="BM118" s="72" t="s">
        <v>635</v>
      </c>
    </row>
    <row r="119" spans="1:65" s="1" customFormat="1" ht="36" customHeight="1">
      <c r="A119" s="16"/>
      <c r="B119" s="135"/>
      <c r="C119" s="64">
        <v>64</v>
      </c>
      <c r="D119" s="64" t="s">
        <v>91</v>
      </c>
      <c r="E119" s="65" t="s">
        <v>636</v>
      </c>
      <c r="F119" s="66" t="s">
        <v>637</v>
      </c>
      <c r="G119" s="67" t="s">
        <v>224</v>
      </c>
      <c r="H119" s="68">
        <v>8</v>
      </c>
      <c r="I119" s="68"/>
      <c r="J119" s="68"/>
      <c r="K119" s="136" t="s">
        <v>95</v>
      </c>
      <c r="L119" s="16"/>
      <c r="M119" s="138" t="s">
        <v>0</v>
      </c>
      <c r="N119" s="69" t="s">
        <v>14</v>
      </c>
      <c r="O119" s="70">
        <v>0.47635</v>
      </c>
      <c r="P119" s="70">
        <f t="shared" si="36"/>
        <v>3.8108</v>
      </c>
      <c r="Q119" s="70">
        <v>5.8E-4</v>
      </c>
      <c r="R119" s="70">
        <f t="shared" si="37"/>
        <v>4.64E-3</v>
      </c>
      <c r="S119" s="70">
        <v>0</v>
      </c>
      <c r="T119" s="71">
        <f t="shared" si="38"/>
        <v>0</v>
      </c>
      <c r="AR119" s="72" t="s">
        <v>157</v>
      </c>
      <c r="AT119" s="72" t="s">
        <v>91</v>
      </c>
      <c r="AU119" s="72" t="s">
        <v>44</v>
      </c>
      <c r="AY119" s="9" t="s">
        <v>89</v>
      </c>
      <c r="BE119" s="73">
        <f t="shared" si="39"/>
        <v>0</v>
      </c>
      <c r="BF119" s="73">
        <f t="shared" si="40"/>
        <v>0</v>
      </c>
      <c r="BG119" s="73">
        <f t="shared" si="41"/>
        <v>0</v>
      </c>
      <c r="BH119" s="73">
        <f t="shared" si="42"/>
        <v>0</v>
      </c>
      <c r="BI119" s="73">
        <f t="shared" si="43"/>
        <v>0</v>
      </c>
      <c r="BJ119" s="9" t="s">
        <v>44</v>
      </c>
      <c r="BK119" s="74">
        <f t="shared" si="44"/>
        <v>0</v>
      </c>
      <c r="BL119" s="9" t="s">
        <v>157</v>
      </c>
      <c r="BM119" s="72" t="s">
        <v>638</v>
      </c>
    </row>
    <row r="120" spans="1:65" s="1" customFormat="1" ht="36" customHeight="1">
      <c r="A120" s="16"/>
      <c r="B120" s="135"/>
      <c r="C120" s="75">
        <v>65</v>
      </c>
      <c r="D120" s="75" t="s">
        <v>123</v>
      </c>
      <c r="E120" s="76" t="s">
        <v>639</v>
      </c>
      <c r="F120" s="77" t="s">
        <v>640</v>
      </c>
      <c r="G120" s="78" t="s">
        <v>224</v>
      </c>
      <c r="H120" s="79">
        <v>8</v>
      </c>
      <c r="I120" s="79"/>
      <c r="J120" s="79"/>
      <c r="K120" s="137" t="s">
        <v>95</v>
      </c>
      <c r="L120" s="141"/>
      <c r="M120" s="139" t="s">
        <v>0</v>
      </c>
      <c r="N120" s="80" t="s">
        <v>14</v>
      </c>
      <c r="O120" s="70">
        <v>0</v>
      </c>
      <c r="P120" s="70">
        <f t="shared" si="36"/>
        <v>0</v>
      </c>
      <c r="Q120" s="70">
        <v>1.08E-3</v>
      </c>
      <c r="R120" s="70">
        <f t="shared" si="37"/>
        <v>8.6400000000000001E-3</v>
      </c>
      <c r="S120" s="70">
        <v>0</v>
      </c>
      <c r="T120" s="71">
        <f t="shared" si="38"/>
        <v>0</v>
      </c>
      <c r="AR120" s="72" t="s">
        <v>216</v>
      </c>
      <c r="AT120" s="72" t="s">
        <v>123</v>
      </c>
      <c r="AU120" s="72" t="s">
        <v>44</v>
      </c>
      <c r="AY120" s="9" t="s">
        <v>89</v>
      </c>
      <c r="BE120" s="73">
        <f t="shared" si="39"/>
        <v>0</v>
      </c>
      <c r="BF120" s="73">
        <f t="shared" si="40"/>
        <v>0</v>
      </c>
      <c r="BG120" s="73">
        <f t="shared" si="41"/>
        <v>0</v>
      </c>
      <c r="BH120" s="73">
        <f t="shared" si="42"/>
        <v>0</v>
      </c>
      <c r="BI120" s="73">
        <f t="shared" si="43"/>
        <v>0</v>
      </c>
      <c r="BJ120" s="9" t="s">
        <v>44</v>
      </c>
      <c r="BK120" s="74">
        <f t="shared" si="44"/>
        <v>0</v>
      </c>
      <c r="BL120" s="9" t="s">
        <v>157</v>
      </c>
      <c r="BM120" s="72" t="s">
        <v>641</v>
      </c>
    </row>
    <row r="121" spans="1:65" s="1" customFormat="1" ht="24" customHeight="1">
      <c r="A121" s="16"/>
      <c r="B121" s="135"/>
      <c r="C121" s="64">
        <v>66</v>
      </c>
      <c r="D121" s="64" t="s">
        <v>91</v>
      </c>
      <c r="E121" s="65" t="s">
        <v>642</v>
      </c>
      <c r="F121" s="66" t="s">
        <v>720</v>
      </c>
      <c r="G121" s="67" t="s">
        <v>224</v>
      </c>
      <c r="H121" s="68">
        <v>11</v>
      </c>
      <c r="I121" s="68"/>
      <c r="J121" s="68"/>
      <c r="K121" s="136" t="s">
        <v>0</v>
      </c>
      <c r="L121" s="16"/>
      <c r="M121" s="138" t="s">
        <v>0</v>
      </c>
      <c r="N121" s="69" t="s">
        <v>14</v>
      </c>
      <c r="O121" s="70">
        <v>0.21604999999999999</v>
      </c>
      <c r="P121" s="70">
        <f t="shared" si="36"/>
        <v>2.3765499999999999</v>
      </c>
      <c r="Q121" s="70">
        <v>0</v>
      </c>
      <c r="R121" s="70">
        <f t="shared" si="37"/>
        <v>0</v>
      </c>
      <c r="S121" s="70">
        <v>1.9E-3</v>
      </c>
      <c r="T121" s="71">
        <f t="shared" si="38"/>
        <v>2.0899999999999998E-2</v>
      </c>
      <c r="AR121" s="72" t="s">
        <v>157</v>
      </c>
      <c r="AT121" s="72" t="s">
        <v>91</v>
      </c>
      <c r="AU121" s="72" t="s">
        <v>44</v>
      </c>
      <c r="AY121" s="9" t="s">
        <v>89</v>
      </c>
      <c r="BE121" s="73">
        <f t="shared" si="39"/>
        <v>0</v>
      </c>
      <c r="BF121" s="73">
        <f t="shared" si="40"/>
        <v>0</v>
      </c>
      <c r="BG121" s="73">
        <f t="shared" si="41"/>
        <v>0</v>
      </c>
      <c r="BH121" s="73">
        <f t="shared" si="42"/>
        <v>0</v>
      </c>
      <c r="BI121" s="73">
        <f t="shared" si="43"/>
        <v>0</v>
      </c>
      <c r="BJ121" s="9" t="s">
        <v>44</v>
      </c>
      <c r="BK121" s="74">
        <f t="shared" si="44"/>
        <v>0</v>
      </c>
      <c r="BL121" s="9" t="s">
        <v>157</v>
      </c>
      <c r="BM121" s="72" t="s">
        <v>643</v>
      </c>
    </row>
    <row r="122" spans="1:65" s="1" customFormat="1" ht="24" customHeight="1">
      <c r="A122" s="16"/>
      <c r="B122" s="135"/>
      <c r="C122" s="64">
        <v>67</v>
      </c>
      <c r="D122" s="64" t="s">
        <v>91</v>
      </c>
      <c r="E122" s="65" t="s">
        <v>644</v>
      </c>
      <c r="F122" s="66" t="s">
        <v>645</v>
      </c>
      <c r="G122" s="67" t="s">
        <v>425</v>
      </c>
      <c r="H122" s="68">
        <v>1</v>
      </c>
      <c r="I122" s="68"/>
      <c r="J122" s="68"/>
      <c r="K122" s="136" t="s">
        <v>0</v>
      </c>
      <c r="L122" s="16"/>
      <c r="M122" s="138" t="s">
        <v>0</v>
      </c>
      <c r="N122" s="69" t="s">
        <v>14</v>
      </c>
      <c r="O122" s="70">
        <v>0.5141</v>
      </c>
      <c r="P122" s="70">
        <f t="shared" si="36"/>
        <v>0.5141</v>
      </c>
      <c r="Q122" s="70">
        <v>5.0000000000000002E-5</v>
      </c>
      <c r="R122" s="70">
        <f t="shared" si="37"/>
        <v>5.0000000000000002E-5</v>
      </c>
      <c r="S122" s="70">
        <v>0</v>
      </c>
      <c r="T122" s="71">
        <f t="shared" si="38"/>
        <v>0</v>
      </c>
      <c r="AR122" s="72" t="s">
        <v>157</v>
      </c>
      <c r="AT122" s="72" t="s">
        <v>91</v>
      </c>
      <c r="AU122" s="72" t="s">
        <v>44</v>
      </c>
      <c r="AY122" s="9" t="s">
        <v>89</v>
      </c>
      <c r="BE122" s="73">
        <f t="shared" si="39"/>
        <v>0</v>
      </c>
      <c r="BF122" s="73">
        <f t="shared" si="40"/>
        <v>0</v>
      </c>
      <c r="BG122" s="73">
        <f t="shared" si="41"/>
        <v>0</v>
      </c>
      <c r="BH122" s="73">
        <f t="shared" si="42"/>
        <v>0</v>
      </c>
      <c r="BI122" s="73">
        <f t="shared" si="43"/>
        <v>0</v>
      </c>
      <c r="BJ122" s="9" t="s">
        <v>44</v>
      </c>
      <c r="BK122" s="74">
        <f t="shared" si="44"/>
        <v>0</v>
      </c>
      <c r="BL122" s="9" t="s">
        <v>157</v>
      </c>
      <c r="BM122" s="72" t="s">
        <v>646</v>
      </c>
    </row>
    <row r="123" spans="1:65" s="1" customFormat="1" ht="24" customHeight="1">
      <c r="A123" s="16"/>
      <c r="B123" s="135"/>
      <c r="C123" s="64">
        <v>68</v>
      </c>
      <c r="D123" s="64" t="s">
        <v>91</v>
      </c>
      <c r="E123" s="65" t="s">
        <v>647</v>
      </c>
      <c r="F123" s="66" t="s">
        <v>648</v>
      </c>
      <c r="G123" s="67" t="s">
        <v>126</v>
      </c>
      <c r="H123" s="68">
        <v>376.37</v>
      </c>
      <c r="I123" s="68"/>
      <c r="J123" s="68"/>
      <c r="K123" s="136" t="s">
        <v>95</v>
      </c>
      <c r="L123" s="16"/>
      <c r="M123" s="138" t="s">
        <v>0</v>
      </c>
      <c r="N123" s="69" t="s">
        <v>14</v>
      </c>
      <c r="O123" s="70">
        <v>0.13800000000000001</v>
      </c>
      <c r="P123" s="70">
        <f t="shared" si="36"/>
        <v>51.939060000000005</v>
      </c>
      <c r="Q123" s="70">
        <v>0</v>
      </c>
      <c r="R123" s="70">
        <f t="shared" si="37"/>
        <v>0</v>
      </c>
      <c r="S123" s="70">
        <v>0</v>
      </c>
      <c r="T123" s="71">
        <f t="shared" si="38"/>
        <v>0</v>
      </c>
      <c r="AR123" s="72" t="s">
        <v>157</v>
      </c>
      <c r="AT123" s="72" t="s">
        <v>91</v>
      </c>
      <c r="AU123" s="72" t="s">
        <v>44</v>
      </c>
      <c r="AY123" s="9" t="s">
        <v>89</v>
      </c>
      <c r="BE123" s="73">
        <f t="shared" si="39"/>
        <v>0</v>
      </c>
      <c r="BF123" s="73">
        <f t="shared" si="40"/>
        <v>0</v>
      </c>
      <c r="BG123" s="73">
        <f t="shared" si="41"/>
        <v>0</v>
      </c>
      <c r="BH123" s="73">
        <f t="shared" si="42"/>
        <v>0</v>
      </c>
      <c r="BI123" s="73">
        <f t="shared" si="43"/>
        <v>0</v>
      </c>
      <c r="BJ123" s="9" t="s">
        <v>44</v>
      </c>
      <c r="BK123" s="74">
        <f t="shared" si="44"/>
        <v>0</v>
      </c>
      <c r="BL123" s="9" t="s">
        <v>157</v>
      </c>
      <c r="BM123" s="72" t="s">
        <v>649</v>
      </c>
    </row>
    <row r="124" spans="1:65" s="1" customFormat="1" ht="16.5" customHeight="1">
      <c r="A124" s="16"/>
      <c r="B124" s="135"/>
      <c r="C124" s="75">
        <v>69</v>
      </c>
      <c r="D124" s="75" t="s">
        <v>123</v>
      </c>
      <c r="E124" s="76" t="s">
        <v>650</v>
      </c>
      <c r="F124" s="77" t="s">
        <v>651</v>
      </c>
      <c r="G124" s="78" t="s">
        <v>115</v>
      </c>
      <c r="H124" s="79">
        <v>0.41399999999999998</v>
      </c>
      <c r="I124" s="79"/>
      <c r="J124" s="79"/>
      <c r="K124" s="137" t="s">
        <v>0</v>
      </c>
      <c r="L124" s="141"/>
      <c r="M124" s="139" t="s">
        <v>0</v>
      </c>
      <c r="N124" s="80" t="s">
        <v>14</v>
      </c>
      <c r="O124" s="70">
        <v>0</v>
      </c>
      <c r="P124" s="70">
        <f t="shared" si="36"/>
        <v>0</v>
      </c>
      <c r="Q124" s="70">
        <v>1</v>
      </c>
      <c r="R124" s="70">
        <f t="shared" si="37"/>
        <v>0.41399999999999998</v>
      </c>
      <c r="S124" s="70">
        <v>0</v>
      </c>
      <c r="T124" s="71">
        <f t="shared" si="38"/>
        <v>0</v>
      </c>
      <c r="AR124" s="72" t="s">
        <v>216</v>
      </c>
      <c r="AT124" s="72" t="s">
        <v>123</v>
      </c>
      <c r="AU124" s="72" t="s">
        <v>44</v>
      </c>
      <c r="AY124" s="9" t="s">
        <v>89</v>
      </c>
      <c r="BE124" s="73">
        <f t="shared" si="39"/>
        <v>0</v>
      </c>
      <c r="BF124" s="73">
        <f t="shared" si="40"/>
        <v>0</v>
      </c>
      <c r="BG124" s="73">
        <f t="shared" si="41"/>
        <v>0</v>
      </c>
      <c r="BH124" s="73">
        <f t="shared" si="42"/>
        <v>0</v>
      </c>
      <c r="BI124" s="73">
        <f t="shared" si="43"/>
        <v>0</v>
      </c>
      <c r="BJ124" s="9" t="s">
        <v>44</v>
      </c>
      <c r="BK124" s="74">
        <f t="shared" si="44"/>
        <v>0</v>
      </c>
      <c r="BL124" s="9" t="s">
        <v>157</v>
      </c>
      <c r="BM124" s="72" t="s">
        <v>652</v>
      </c>
    </row>
    <row r="125" spans="1:65" s="1" customFormat="1" ht="16.5" customHeight="1">
      <c r="A125" s="16"/>
      <c r="B125" s="135"/>
      <c r="C125" s="64">
        <v>70</v>
      </c>
      <c r="D125" s="64" t="s">
        <v>91</v>
      </c>
      <c r="E125" s="65" t="s">
        <v>653</v>
      </c>
      <c r="F125" s="66" t="s">
        <v>654</v>
      </c>
      <c r="G125" s="67" t="s">
        <v>224</v>
      </c>
      <c r="H125" s="68">
        <v>8</v>
      </c>
      <c r="I125" s="68"/>
      <c r="J125" s="68"/>
      <c r="K125" s="136" t="s">
        <v>0</v>
      </c>
      <c r="L125" s="16"/>
      <c r="M125" s="138" t="s">
        <v>0</v>
      </c>
      <c r="N125" s="69" t="s">
        <v>14</v>
      </c>
      <c r="O125" s="70">
        <v>0.27800000000000002</v>
      </c>
      <c r="P125" s="70">
        <f t="shared" si="36"/>
        <v>2.2240000000000002</v>
      </c>
      <c r="Q125" s="70">
        <v>5.0000000000000002E-5</v>
      </c>
      <c r="R125" s="70">
        <f t="shared" si="37"/>
        <v>4.0000000000000002E-4</v>
      </c>
      <c r="S125" s="70">
        <v>0</v>
      </c>
      <c r="T125" s="71">
        <f t="shared" si="38"/>
        <v>0</v>
      </c>
      <c r="AR125" s="72" t="s">
        <v>157</v>
      </c>
      <c r="AT125" s="72" t="s">
        <v>91</v>
      </c>
      <c r="AU125" s="72" t="s">
        <v>44</v>
      </c>
      <c r="AY125" s="9" t="s">
        <v>89</v>
      </c>
      <c r="BE125" s="73">
        <f t="shared" si="39"/>
        <v>0</v>
      </c>
      <c r="BF125" s="73">
        <f t="shared" si="40"/>
        <v>0</v>
      </c>
      <c r="BG125" s="73">
        <f t="shared" si="41"/>
        <v>0</v>
      </c>
      <c r="BH125" s="73">
        <f t="shared" si="42"/>
        <v>0</v>
      </c>
      <c r="BI125" s="73">
        <f t="shared" si="43"/>
        <v>0</v>
      </c>
      <c r="BJ125" s="9" t="s">
        <v>44</v>
      </c>
      <c r="BK125" s="74">
        <f t="shared" si="44"/>
        <v>0</v>
      </c>
      <c r="BL125" s="9" t="s">
        <v>157</v>
      </c>
      <c r="BM125" s="72" t="s">
        <v>655</v>
      </c>
    </row>
    <row r="126" spans="1:65" s="1" customFormat="1" ht="24" customHeight="1">
      <c r="A126" s="16"/>
      <c r="B126" s="135"/>
      <c r="C126" s="64">
        <v>71</v>
      </c>
      <c r="D126" s="64" t="s">
        <v>91</v>
      </c>
      <c r="E126" s="65" t="s">
        <v>435</v>
      </c>
      <c r="F126" s="66" t="s">
        <v>436</v>
      </c>
      <c r="G126" s="67" t="s">
        <v>312</v>
      </c>
      <c r="H126" s="68">
        <v>62.585999999999999</v>
      </c>
      <c r="I126" s="68"/>
      <c r="J126" s="68"/>
      <c r="K126" s="136" t="s">
        <v>95</v>
      </c>
      <c r="L126" s="16"/>
      <c r="M126" s="138" t="s">
        <v>0</v>
      </c>
      <c r="N126" s="69" t="s">
        <v>14</v>
      </c>
      <c r="O126" s="70">
        <v>0</v>
      </c>
      <c r="P126" s="70">
        <f t="shared" si="36"/>
        <v>0</v>
      </c>
      <c r="Q126" s="70">
        <v>0</v>
      </c>
      <c r="R126" s="70">
        <f t="shared" si="37"/>
        <v>0</v>
      </c>
      <c r="S126" s="70">
        <v>0</v>
      </c>
      <c r="T126" s="71">
        <f t="shared" si="38"/>
        <v>0</v>
      </c>
      <c r="AR126" s="72" t="s">
        <v>157</v>
      </c>
      <c r="AT126" s="72" t="s">
        <v>91</v>
      </c>
      <c r="AU126" s="72" t="s">
        <v>44</v>
      </c>
      <c r="AY126" s="9" t="s">
        <v>89</v>
      </c>
      <c r="BE126" s="73">
        <f t="shared" si="39"/>
        <v>0</v>
      </c>
      <c r="BF126" s="73">
        <f t="shared" si="40"/>
        <v>0</v>
      </c>
      <c r="BG126" s="73">
        <f t="shared" si="41"/>
        <v>0</v>
      </c>
      <c r="BH126" s="73">
        <f t="shared" si="42"/>
        <v>0</v>
      </c>
      <c r="BI126" s="73">
        <f t="shared" si="43"/>
        <v>0</v>
      </c>
      <c r="BJ126" s="9" t="s">
        <v>44</v>
      </c>
      <c r="BK126" s="74">
        <f t="shared" si="44"/>
        <v>0</v>
      </c>
      <c r="BL126" s="9" t="s">
        <v>157</v>
      </c>
      <c r="BM126" s="72" t="s">
        <v>437</v>
      </c>
    </row>
    <row r="127" spans="1:65" s="8" customFormat="1" ht="22.9" customHeight="1">
      <c r="A127" s="57"/>
      <c r="B127" s="57"/>
      <c r="D127" s="54" t="s">
        <v>34</v>
      </c>
      <c r="E127" s="62" t="s">
        <v>438</v>
      </c>
      <c r="F127" s="62" t="s">
        <v>439</v>
      </c>
      <c r="J127" s="63"/>
      <c r="L127" s="57"/>
      <c r="M127" s="57"/>
      <c r="N127" s="57"/>
      <c r="O127" s="57"/>
      <c r="P127" s="58">
        <f>SUM(P128:P132)</f>
        <v>63.259998750000008</v>
      </c>
      <c r="Q127" s="57"/>
      <c r="R127" s="58">
        <f>SUM(R128:R132)</f>
        <v>1.5674065699999999</v>
      </c>
      <c r="S127" s="57"/>
      <c r="T127" s="59">
        <f>SUM(T128:T132)</f>
        <v>0</v>
      </c>
      <c r="AR127" s="54" t="s">
        <v>44</v>
      </c>
      <c r="AT127" s="60" t="s">
        <v>34</v>
      </c>
      <c r="AU127" s="60" t="s">
        <v>40</v>
      </c>
      <c r="AY127" s="54" t="s">
        <v>89</v>
      </c>
      <c r="BK127" s="61">
        <f>SUM(BK128:BK132)</f>
        <v>0</v>
      </c>
    </row>
    <row r="128" spans="1:65" s="1" customFormat="1" ht="16.5" customHeight="1">
      <c r="A128" s="16"/>
      <c r="B128" s="135"/>
      <c r="C128" s="64">
        <v>72</v>
      </c>
      <c r="D128" s="64" t="s">
        <v>91</v>
      </c>
      <c r="E128" s="65" t="s">
        <v>440</v>
      </c>
      <c r="F128" s="66" t="s">
        <v>441</v>
      </c>
      <c r="G128" s="67" t="s">
        <v>219</v>
      </c>
      <c r="H128" s="68">
        <v>51.84</v>
      </c>
      <c r="I128" s="68"/>
      <c r="J128" s="68"/>
      <c r="K128" s="136" t="s">
        <v>95</v>
      </c>
      <c r="L128" s="16"/>
      <c r="M128" s="138" t="s">
        <v>0</v>
      </c>
      <c r="N128" s="69" t="s">
        <v>14</v>
      </c>
      <c r="O128" s="70">
        <v>8.0439999999999998E-2</v>
      </c>
      <c r="P128" s="70">
        <f>O128*H128</f>
        <v>4.1700096000000002</v>
      </c>
      <c r="Q128" s="70">
        <v>0</v>
      </c>
      <c r="R128" s="70">
        <f>Q128*H128</f>
        <v>0</v>
      </c>
      <c r="S128" s="70">
        <v>0</v>
      </c>
      <c r="T128" s="71">
        <f>S128*H128</f>
        <v>0</v>
      </c>
      <c r="AR128" s="72" t="s">
        <v>157</v>
      </c>
      <c r="AT128" s="72" t="s">
        <v>91</v>
      </c>
      <c r="AU128" s="72" t="s">
        <v>44</v>
      </c>
      <c r="AY128" s="9" t="s">
        <v>89</v>
      </c>
      <c r="BE128" s="73">
        <f>IF(N128="základná",J128,0)</f>
        <v>0</v>
      </c>
      <c r="BF128" s="73">
        <f>IF(N128="znížená",J128,0)</f>
        <v>0</v>
      </c>
      <c r="BG128" s="73">
        <f>IF(N128="zákl. prenesená",J128,0)</f>
        <v>0</v>
      </c>
      <c r="BH128" s="73">
        <f>IF(N128="zníž. prenesená",J128,0)</f>
        <v>0</v>
      </c>
      <c r="BI128" s="73">
        <f>IF(N128="nulová",J128,0)</f>
        <v>0</v>
      </c>
      <c r="BJ128" s="9" t="s">
        <v>44</v>
      </c>
      <c r="BK128" s="74">
        <f>ROUND(I128*H128,3)</f>
        <v>0</v>
      </c>
      <c r="BL128" s="9" t="s">
        <v>157</v>
      </c>
      <c r="BM128" s="72" t="s">
        <v>442</v>
      </c>
    </row>
    <row r="129" spans="1:65" s="1" customFormat="1" ht="16.5" customHeight="1">
      <c r="A129" s="16"/>
      <c r="B129" s="135"/>
      <c r="C129" s="75">
        <v>73</v>
      </c>
      <c r="D129" s="75" t="s">
        <v>123</v>
      </c>
      <c r="E129" s="76" t="s">
        <v>443</v>
      </c>
      <c r="F129" s="77" t="s">
        <v>444</v>
      </c>
      <c r="G129" s="78" t="s">
        <v>219</v>
      </c>
      <c r="H129" s="79">
        <v>52.357999999999997</v>
      </c>
      <c r="I129" s="79"/>
      <c r="J129" s="79"/>
      <c r="K129" s="137" t="s">
        <v>95</v>
      </c>
      <c r="L129" s="141"/>
      <c r="M129" s="139" t="s">
        <v>0</v>
      </c>
      <c r="N129" s="80" t="s">
        <v>14</v>
      </c>
      <c r="O129" s="70">
        <v>0</v>
      </c>
      <c r="P129" s="70">
        <f>O129*H129</f>
        <v>0</v>
      </c>
      <c r="Q129" s="70">
        <v>6.4999999999999997E-4</v>
      </c>
      <c r="R129" s="70">
        <f>Q129*H129</f>
        <v>3.4032699999999999E-2</v>
      </c>
      <c r="S129" s="70">
        <v>0</v>
      </c>
      <c r="T129" s="71">
        <f>S129*H129</f>
        <v>0</v>
      </c>
      <c r="AR129" s="72" t="s">
        <v>216</v>
      </c>
      <c r="AT129" s="72" t="s">
        <v>123</v>
      </c>
      <c r="AU129" s="72" t="s">
        <v>44</v>
      </c>
      <c r="AY129" s="9" t="s">
        <v>89</v>
      </c>
      <c r="BE129" s="73">
        <f>IF(N129="základná",J129,0)</f>
        <v>0</v>
      </c>
      <c r="BF129" s="73">
        <f>IF(N129="znížená",J129,0)</f>
        <v>0</v>
      </c>
      <c r="BG129" s="73">
        <f>IF(N129="zákl. prenesená",J129,0)</f>
        <v>0</v>
      </c>
      <c r="BH129" s="73">
        <f>IF(N129="zníž. prenesená",J129,0)</f>
        <v>0</v>
      </c>
      <c r="BI129" s="73">
        <f>IF(N129="nulová",J129,0)</f>
        <v>0</v>
      </c>
      <c r="BJ129" s="9" t="s">
        <v>44</v>
      </c>
      <c r="BK129" s="74">
        <f>ROUND(I129*H129,3)</f>
        <v>0</v>
      </c>
      <c r="BL129" s="9" t="s">
        <v>157</v>
      </c>
      <c r="BM129" s="72" t="s">
        <v>445</v>
      </c>
    </row>
    <row r="130" spans="1:65" s="1" customFormat="1" ht="36" customHeight="1">
      <c r="A130" s="16"/>
      <c r="B130" s="135"/>
      <c r="C130" s="64">
        <v>74</v>
      </c>
      <c r="D130" s="64" t="s">
        <v>91</v>
      </c>
      <c r="E130" s="65" t="s">
        <v>446</v>
      </c>
      <c r="F130" s="66" t="s">
        <v>447</v>
      </c>
      <c r="G130" s="67" t="s">
        <v>120</v>
      </c>
      <c r="H130" s="68">
        <v>64.781000000000006</v>
      </c>
      <c r="I130" s="68"/>
      <c r="J130" s="68"/>
      <c r="K130" s="136" t="s">
        <v>95</v>
      </c>
      <c r="L130" s="16"/>
      <c r="M130" s="138" t="s">
        <v>0</v>
      </c>
      <c r="N130" s="69" t="s">
        <v>14</v>
      </c>
      <c r="O130" s="70">
        <v>0.91215000000000002</v>
      </c>
      <c r="P130" s="70">
        <f>O130*H130</f>
        <v>59.089989150000008</v>
      </c>
      <c r="Q130" s="70">
        <v>3.2699999999999999E-3</v>
      </c>
      <c r="R130" s="70">
        <f>Q130*H130</f>
        <v>0.21183387000000001</v>
      </c>
      <c r="S130" s="70">
        <v>0</v>
      </c>
      <c r="T130" s="71">
        <f>S130*H130</f>
        <v>0</v>
      </c>
      <c r="AR130" s="72" t="s">
        <v>157</v>
      </c>
      <c r="AT130" s="72" t="s">
        <v>91</v>
      </c>
      <c r="AU130" s="72" t="s">
        <v>44</v>
      </c>
      <c r="AY130" s="9" t="s">
        <v>89</v>
      </c>
      <c r="BE130" s="73">
        <f>IF(N130="základná",J130,0)</f>
        <v>0</v>
      </c>
      <c r="BF130" s="73">
        <f>IF(N130="znížená",J130,0)</f>
        <v>0</v>
      </c>
      <c r="BG130" s="73">
        <f>IF(N130="zákl. prenesená",J130,0)</f>
        <v>0</v>
      </c>
      <c r="BH130" s="73">
        <f>IF(N130="zníž. prenesená",J130,0)</f>
        <v>0</v>
      </c>
      <c r="BI130" s="73">
        <f>IF(N130="nulová",J130,0)</f>
        <v>0</v>
      </c>
      <c r="BJ130" s="9" t="s">
        <v>44</v>
      </c>
      <c r="BK130" s="74">
        <f>ROUND(I130*H130,3)</f>
        <v>0</v>
      </c>
      <c r="BL130" s="9" t="s">
        <v>157</v>
      </c>
      <c r="BM130" s="72" t="s">
        <v>448</v>
      </c>
    </row>
    <row r="131" spans="1:65" s="1" customFormat="1" ht="16.5" customHeight="1">
      <c r="A131" s="16"/>
      <c r="B131" s="135"/>
      <c r="C131" s="75">
        <v>75</v>
      </c>
      <c r="D131" s="75" t="s">
        <v>123</v>
      </c>
      <c r="E131" s="76" t="s">
        <v>449</v>
      </c>
      <c r="F131" s="77" t="s">
        <v>450</v>
      </c>
      <c r="G131" s="78" t="s">
        <v>120</v>
      </c>
      <c r="H131" s="79">
        <v>66.076999999999998</v>
      </c>
      <c r="I131" s="79"/>
      <c r="J131" s="79"/>
      <c r="K131" s="137" t="s">
        <v>95</v>
      </c>
      <c r="L131" s="141"/>
      <c r="M131" s="139" t="s">
        <v>0</v>
      </c>
      <c r="N131" s="80" t="s">
        <v>14</v>
      </c>
      <c r="O131" s="70">
        <v>0</v>
      </c>
      <c r="P131" s="70">
        <f>O131*H131</f>
        <v>0</v>
      </c>
      <c r="Q131" s="70">
        <v>0.02</v>
      </c>
      <c r="R131" s="70">
        <f>Q131*H131</f>
        <v>1.3215399999999999</v>
      </c>
      <c r="S131" s="70">
        <v>0</v>
      </c>
      <c r="T131" s="71">
        <f>S131*H131</f>
        <v>0</v>
      </c>
      <c r="AR131" s="72" t="s">
        <v>216</v>
      </c>
      <c r="AT131" s="72" t="s">
        <v>123</v>
      </c>
      <c r="AU131" s="72" t="s">
        <v>44</v>
      </c>
      <c r="AY131" s="9" t="s">
        <v>89</v>
      </c>
      <c r="BE131" s="73">
        <f>IF(N131="základná",J131,0)</f>
        <v>0</v>
      </c>
      <c r="BF131" s="73">
        <f>IF(N131="znížená",J131,0)</f>
        <v>0</v>
      </c>
      <c r="BG131" s="73">
        <f>IF(N131="zákl. prenesená",J131,0)</f>
        <v>0</v>
      </c>
      <c r="BH131" s="73">
        <f>IF(N131="zníž. prenesená",J131,0)</f>
        <v>0</v>
      </c>
      <c r="BI131" s="73">
        <f>IF(N131="nulová",J131,0)</f>
        <v>0</v>
      </c>
      <c r="BJ131" s="9" t="s">
        <v>44</v>
      </c>
      <c r="BK131" s="74">
        <f>ROUND(I131*H131,3)</f>
        <v>0</v>
      </c>
      <c r="BL131" s="9" t="s">
        <v>157</v>
      </c>
      <c r="BM131" s="72" t="s">
        <v>451</v>
      </c>
    </row>
    <row r="132" spans="1:65" s="1" customFormat="1" ht="24" customHeight="1">
      <c r="A132" s="16"/>
      <c r="B132" s="135"/>
      <c r="C132" s="64">
        <v>76</v>
      </c>
      <c r="D132" s="64" t="s">
        <v>91</v>
      </c>
      <c r="E132" s="65" t="s">
        <v>452</v>
      </c>
      <c r="F132" s="66" t="s">
        <v>453</v>
      </c>
      <c r="G132" s="67" t="s">
        <v>312</v>
      </c>
      <c r="H132" s="68">
        <v>29.481999999999999</v>
      </c>
      <c r="I132" s="68"/>
      <c r="J132" s="68"/>
      <c r="K132" s="136" t="s">
        <v>95</v>
      </c>
      <c r="L132" s="16"/>
      <c r="M132" s="138" t="s">
        <v>0</v>
      </c>
      <c r="N132" s="69" t="s">
        <v>14</v>
      </c>
      <c r="O132" s="70">
        <v>0</v>
      </c>
      <c r="P132" s="70">
        <f>O132*H132</f>
        <v>0</v>
      </c>
      <c r="Q132" s="70">
        <v>0</v>
      </c>
      <c r="R132" s="70">
        <f>Q132*H132</f>
        <v>0</v>
      </c>
      <c r="S132" s="70">
        <v>0</v>
      </c>
      <c r="T132" s="71">
        <f>S132*H132</f>
        <v>0</v>
      </c>
      <c r="AR132" s="72" t="s">
        <v>157</v>
      </c>
      <c r="AT132" s="72" t="s">
        <v>91</v>
      </c>
      <c r="AU132" s="72" t="s">
        <v>44</v>
      </c>
      <c r="AY132" s="9" t="s">
        <v>89</v>
      </c>
      <c r="BE132" s="73">
        <f>IF(N132="základná",J132,0)</f>
        <v>0</v>
      </c>
      <c r="BF132" s="73">
        <f>IF(N132="znížená",J132,0)</f>
        <v>0</v>
      </c>
      <c r="BG132" s="73">
        <f>IF(N132="zákl. prenesená",J132,0)</f>
        <v>0</v>
      </c>
      <c r="BH132" s="73">
        <f>IF(N132="zníž. prenesená",J132,0)</f>
        <v>0</v>
      </c>
      <c r="BI132" s="73">
        <f>IF(N132="nulová",J132,0)</f>
        <v>0</v>
      </c>
      <c r="BJ132" s="9" t="s">
        <v>44</v>
      </c>
      <c r="BK132" s="74">
        <f>ROUND(I132*H132,3)</f>
        <v>0</v>
      </c>
      <c r="BL132" s="9" t="s">
        <v>157</v>
      </c>
      <c r="BM132" s="72" t="s">
        <v>454</v>
      </c>
    </row>
    <row r="133" spans="1:65" s="8" customFormat="1" ht="25.9" customHeight="1">
      <c r="A133" s="57"/>
      <c r="B133" s="57"/>
      <c r="D133" s="54" t="s">
        <v>34</v>
      </c>
      <c r="E133" s="55" t="s">
        <v>123</v>
      </c>
      <c r="F133" s="55" t="s">
        <v>467</v>
      </c>
      <c r="J133" s="56"/>
      <c r="L133" s="57"/>
      <c r="M133" s="57"/>
      <c r="N133" s="57"/>
      <c r="O133" s="57"/>
      <c r="P133" s="58">
        <f>SUM(P134:P135)</f>
        <v>10.600000000000001</v>
      </c>
      <c r="Q133" s="57"/>
      <c r="R133" s="58">
        <f>SUM(R134:R135)</f>
        <v>0</v>
      </c>
      <c r="S133" s="57"/>
      <c r="T133" s="59">
        <f>SUM(T134:T135)</f>
        <v>0</v>
      </c>
      <c r="AR133" s="54" t="s">
        <v>101</v>
      </c>
      <c r="AT133" s="60" t="s">
        <v>34</v>
      </c>
      <c r="AU133" s="60" t="s">
        <v>35</v>
      </c>
      <c r="AY133" s="54" t="s">
        <v>89</v>
      </c>
      <c r="BK133" s="61">
        <f>SUM(BK134:BK135)</f>
        <v>0</v>
      </c>
    </row>
    <row r="134" spans="1:65" s="1" customFormat="1" ht="36" customHeight="1">
      <c r="A134" s="16"/>
      <c r="B134" s="135"/>
      <c r="C134" s="64">
        <v>77</v>
      </c>
      <c r="D134" s="64" t="s">
        <v>91</v>
      </c>
      <c r="E134" s="65" t="s">
        <v>468</v>
      </c>
      <c r="F134" s="66" t="s">
        <v>469</v>
      </c>
      <c r="G134" s="67" t="s">
        <v>470</v>
      </c>
      <c r="H134" s="68">
        <v>10</v>
      </c>
      <c r="I134" s="68"/>
      <c r="J134" s="68"/>
      <c r="K134" s="136" t="s">
        <v>95</v>
      </c>
      <c r="L134" s="16"/>
      <c r="M134" s="138" t="s">
        <v>0</v>
      </c>
      <c r="N134" s="69" t="s">
        <v>14</v>
      </c>
      <c r="O134" s="70">
        <v>1.06</v>
      </c>
      <c r="P134" s="70">
        <f>O134*H134</f>
        <v>10.600000000000001</v>
      </c>
      <c r="Q134" s="70">
        <v>0</v>
      </c>
      <c r="R134" s="70">
        <f>Q134*H134</f>
        <v>0</v>
      </c>
      <c r="S134" s="70">
        <v>0</v>
      </c>
      <c r="T134" s="71">
        <f>S134*H134</f>
        <v>0</v>
      </c>
      <c r="AR134" s="72" t="s">
        <v>348</v>
      </c>
      <c r="AT134" s="72" t="s">
        <v>91</v>
      </c>
      <c r="AU134" s="72" t="s">
        <v>40</v>
      </c>
      <c r="AY134" s="9" t="s">
        <v>89</v>
      </c>
      <c r="BE134" s="73">
        <f>IF(N134="základná",J134,0)</f>
        <v>0</v>
      </c>
      <c r="BF134" s="73">
        <f>IF(N134="znížená",J134,0)</f>
        <v>0</v>
      </c>
      <c r="BG134" s="73">
        <f>IF(N134="zákl. prenesená",J134,0)</f>
        <v>0</v>
      </c>
      <c r="BH134" s="73">
        <f>IF(N134="zníž. prenesená",J134,0)</f>
        <v>0</v>
      </c>
      <c r="BI134" s="73">
        <f>IF(N134="nulová",J134,0)</f>
        <v>0</v>
      </c>
      <c r="BJ134" s="9" t="s">
        <v>44</v>
      </c>
      <c r="BK134" s="74">
        <f>ROUND(I134*H134,3)</f>
        <v>0</v>
      </c>
      <c r="BL134" s="9" t="s">
        <v>348</v>
      </c>
      <c r="BM134" s="72" t="s">
        <v>471</v>
      </c>
    </row>
    <row r="135" spans="1:65" s="1" customFormat="1" ht="16.5" customHeight="1">
      <c r="A135" s="16"/>
      <c r="B135" s="135"/>
      <c r="C135" s="64">
        <v>78</v>
      </c>
      <c r="D135" s="64" t="s">
        <v>91</v>
      </c>
      <c r="E135" s="65" t="s">
        <v>472</v>
      </c>
      <c r="F135" s="66" t="s">
        <v>473</v>
      </c>
      <c r="G135" s="67" t="s">
        <v>425</v>
      </c>
      <c r="H135" s="68">
        <v>1</v>
      </c>
      <c r="I135" s="68"/>
      <c r="J135" s="68"/>
      <c r="K135" s="136" t="s">
        <v>0</v>
      </c>
      <c r="L135" s="16"/>
      <c r="M135" s="140" t="s">
        <v>0</v>
      </c>
      <c r="N135" s="81" t="s">
        <v>14</v>
      </c>
      <c r="O135" s="82">
        <v>0</v>
      </c>
      <c r="P135" s="82">
        <f>O135*H135</f>
        <v>0</v>
      </c>
      <c r="Q135" s="82">
        <v>0</v>
      </c>
      <c r="R135" s="82">
        <f>Q135*H135</f>
        <v>0</v>
      </c>
      <c r="S135" s="82">
        <v>0</v>
      </c>
      <c r="T135" s="83">
        <f>S135*H135</f>
        <v>0</v>
      </c>
      <c r="AR135" s="72" t="s">
        <v>348</v>
      </c>
      <c r="AT135" s="72" t="s">
        <v>91</v>
      </c>
      <c r="AU135" s="72" t="s">
        <v>40</v>
      </c>
      <c r="AY135" s="9" t="s">
        <v>89</v>
      </c>
      <c r="BE135" s="73">
        <f>IF(N135="základná",J135,0)</f>
        <v>0</v>
      </c>
      <c r="BF135" s="73">
        <f>IF(N135="znížená",J135,0)</f>
        <v>0</v>
      </c>
      <c r="BG135" s="73">
        <f>IF(N135="zákl. prenesená",J135,0)</f>
        <v>0</v>
      </c>
      <c r="BH135" s="73">
        <f>IF(N135="zníž. prenesená",J135,0)</f>
        <v>0</v>
      </c>
      <c r="BI135" s="73">
        <f>IF(N135="nulová",J135,0)</f>
        <v>0</v>
      </c>
      <c r="BJ135" s="9" t="s">
        <v>44</v>
      </c>
      <c r="BK135" s="74">
        <f>ROUND(I135*H135,3)</f>
        <v>0</v>
      </c>
      <c r="BL135" s="9" t="s">
        <v>348</v>
      </c>
      <c r="BM135" s="72" t="s">
        <v>474</v>
      </c>
    </row>
    <row r="136" spans="1:65" s="1" customFormat="1" ht="6.9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</row>
    <row r="137" spans="1:65" s="130" customFormat="1"/>
  </sheetData>
  <autoFilter ref="C44:K135" xr:uid="{00000000-0009-0000-0000-000007000000}"/>
  <pageMargins left="0.39370078740157483" right="0.59055118110236227" top="1.1811023622047245" bottom="0.39370078740157483" header="0" footer="0"/>
  <pageSetup paperSize="9" scale="83" fitToHeight="100" orientation="portrait" blackAndWhite="1" r:id="rId1"/>
  <headerFooter>
    <oddFooter>&amp;CStrana &amp;P z &amp;N</oddFooter>
  </headerFooter>
  <rowBreaks count="1" manualBreakCount="1">
    <brk id="3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M65"/>
  <sheetViews>
    <sheetView showGridLines="0" topLeftCell="A43" workbookViewId="0">
      <selection activeCell="C28" sqref="C28"/>
    </sheetView>
  </sheetViews>
  <sheetFormatPr defaultRowHeight="11.25"/>
  <cols>
    <col min="1" max="1" width="8.33203125" style="130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style="130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12" s="130" customFormat="1"/>
    <row r="2" spans="1:12" s="1" customFormat="1" ht="6.9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" customFormat="1" ht="24.95" customHeight="1">
      <c r="A3" s="16"/>
      <c r="B3" s="16"/>
      <c r="C3" s="10" t="s">
        <v>724</v>
      </c>
      <c r="L3" s="16"/>
    </row>
    <row r="4" spans="1:12" s="1" customFormat="1" ht="6.95" customHeight="1">
      <c r="A4" s="16"/>
      <c r="B4" s="16"/>
      <c r="L4" s="16"/>
    </row>
    <row r="5" spans="1:12" s="1" customFormat="1" ht="24.95" customHeight="1">
      <c r="A5" s="16"/>
      <c r="B5" s="16"/>
      <c r="C5" s="114" t="s">
        <v>688</v>
      </c>
      <c r="D5" s="118"/>
      <c r="E5" s="118"/>
      <c r="F5" s="118" t="s">
        <v>5</v>
      </c>
      <c r="L5" s="16"/>
    </row>
    <row r="6" spans="1:12" ht="24.95" customHeight="1">
      <c r="B6" s="130"/>
      <c r="C6" s="103" t="s">
        <v>683</v>
      </c>
      <c r="D6" s="102"/>
      <c r="E6" s="102"/>
      <c r="F6" s="102" t="s">
        <v>715</v>
      </c>
    </row>
    <row r="7" spans="1:12" s="1" customFormat="1" ht="24.95" customHeight="1">
      <c r="A7" s="16"/>
      <c r="B7" s="16"/>
      <c r="C7" s="103" t="s">
        <v>689</v>
      </c>
      <c r="D7" s="106"/>
      <c r="E7" s="106"/>
      <c r="F7" s="106" t="s">
        <v>682</v>
      </c>
      <c r="L7" s="16"/>
    </row>
    <row r="8" spans="1:12" s="1" customFormat="1" ht="14.1" customHeight="1">
      <c r="A8" s="16"/>
      <c r="B8" s="16"/>
      <c r="C8" s="29" t="s">
        <v>676</v>
      </c>
      <c r="D8" s="98"/>
      <c r="E8" s="98"/>
      <c r="F8" s="29" t="s">
        <v>597</v>
      </c>
      <c r="G8" s="98"/>
      <c r="H8" s="98"/>
      <c r="I8" s="29" t="s">
        <v>677</v>
      </c>
      <c r="J8" s="116">
        <v>43533</v>
      </c>
      <c r="L8" s="16"/>
    </row>
    <row r="9" spans="1:12" s="1" customFormat="1" ht="14.1" customHeight="1">
      <c r="A9" s="16"/>
      <c r="B9" s="16"/>
      <c r="L9" s="16"/>
    </row>
    <row r="10" spans="1:12" s="1" customFormat="1" ht="14.1" customHeight="1">
      <c r="A10" s="16"/>
      <c r="B10" s="16"/>
      <c r="C10" s="29" t="s">
        <v>675</v>
      </c>
      <c r="D10" s="98"/>
      <c r="E10" s="98"/>
      <c r="F10" s="29" t="s">
        <v>674</v>
      </c>
      <c r="I10" s="12" t="s">
        <v>11</v>
      </c>
      <c r="J10" s="13"/>
      <c r="L10" s="16"/>
    </row>
    <row r="11" spans="1:12" s="1" customFormat="1" ht="14.1" customHeight="1">
      <c r="A11" s="16"/>
      <c r="B11" s="16"/>
      <c r="C11" s="117" t="s">
        <v>690</v>
      </c>
      <c r="F11" s="11"/>
      <c r="I11" s="12" t="s">
        <v>12</v>
      </c>
      <c r="J11" s="13"/>
      <c r="L11" s="16"/>
    </row>
    <row r="12" spans="1:12" s="1" customFormat="1" ht="10.35" customHeight="1">
      <c r="A12" s="16"/>
      <c r="B12" s="16"/>
      <c r="L12" s="16"/>
    </row>
    <row r="13" spans="1:12" s="1" customFormat="1" ht="29.25" customHeight="1">
      <c r="A13" s="16"/>
      <c r="B13" s="16"/>
      <c r="C13" s="45" t="s">
        <v>57</v>
      </c>
      <c r="D13" s="44"/>
      <c r="E13" s="44"/>
      <c r="F13" s="44"/>
      <c r="G13" s="44"/>
      <c r="H13" s="44"/>
      <c r="I13" s="44"/>
      <c r="J13" s="46" t="s">
        <v>58</v>
      </c>
      <c r="K13" s="44"/>
      <c r="L13" s="16"/>
    </row>
    <row r="14" spans="1:12" s="1" customFormat="1" ht="10.35" customHeight="1">
      <c r="A14" s="16"/>
      <c r="B14" s="16"/>
      <c r="L14" s="16"/>
    </row>
    <row r="15" spans="1:12" s="5" customFormat="1" ht="24.95" customHeight="1">
      <c r="A15" s="131"/>
      <c r="B15" s="131"/>
      <c r="D15" s="47" t="s">
        <v>59</v>
      </c>
      <c r="E15" s="48"/>
      <c r="F15" s="48"/>
      <c r="G15" s="48"/>
      <c r="H15" s="48"/>
      <c r="I15" s="48"/>
      <c r="J15" s="49"/>
      <c r="L15" s="131"/>
    </row>
    <row r="16" spans="1:12" s="6" customFormat="1" ht="19.899999999999999" customHeight="1">
      <c r="A16" s="132"/>
      <c r="B16" s="132"/>
      <c r="D16" s="120" t="s">
        <v>60</v>
      </c>
      <c r="E16" s="121"/>
      <c r="F16" s="121"/>
      <c r="G16" s="121"/>
      <c r="H16" s="121"/>
      <c r="I16" s="121"/>
      <c r="J16" s="122"/>
      <c r="L16" s="132"/>
    </row>
    <row r="17" spans="1:12" s="6" customFormat="1" ht="19.899999999999999" customHeight="1">
      <c r="A17" s="132"/>
      <c r="B17" s="132"/>
      <c r="D17" s="120" t="s">
        <v>475</v>
      </c>
      <c r="E17" s="121"/>
      <c r="F17" s="121"/>
      <c r="G17" s="121"/>
      <c r="H17" s="121"/>
      <c r="I17" s="121"/>
      <c r="J17" s="122"/>
      <c r="L17" s="132"/>
    </row>
    <row r="18" spans="1:12" s="6" customFormat="1" ht="19.899999999999999" customHeight="1">
      <c r="A18" s="132"/>
      <c r="B18" s="132"/>
      <c r="D18" s="120" t="s">
        <v>476</v>
      </c>
      <c r="E18" s="121"/>
      <c r="F18" s="121"/>
      <c r="G18" s="121"/>
      <c r="H18" s="121"/>
      <c r="I18" s="121"/>
      <c r="J18" s="122"/>
      <c r="L18" s="132"/>
    </row>
    <row r="19" spans="1:12" s="6" customFormat="1" ht="19.899999999999999" customHeight="1">
      <c r="A19" s="132"/>
      <c r="B19" s="132"/>
      <c r="D19" s="120" t="s">
        <v>64</v>
      </c>
      <c r="E19" s="121"/>
      <c r="F19" s="121"/>
      <c r="G19" s="121"/>
      <c r="H19" s="121"/>
      <c r="I19" s="121"/>
      <c r="J19" s="122"/>
      <c r="L19" s="132"/>
    </row>
    <row r="20" spans="1:12" s="5" customFormat="1" ht="24.95" customHeight="1">
      <c r="A20" s="131"/>
      <c r="B20" s="131"/>
      <c r="D20" s="47" t="s">
        <v>65</v>
      </c>
      <c r="E20" s="48"/>
      <c r="F20" s="48"/>
      <c r="G20" s="48"/>
      <c r="H20" s="48"/>
      <c r="I20" s="48"/>
      <c r="J20" s="49"/>
      <c r="L20" s="131"/>
    </row>
    <row r="21" spans="1:12" s="6" customFormat="1" ht="19.899999999999999" customHeight="1">
      <c r="A21" s="132"/>
      <c r="B21" s="132"/>
      <c r="D21" s="120" t="s">
        <v>553</v>
      </c>
      <c r="E21" s="121"/>
      <c r="F21" s="121"/>
      <c r="G21" s="121"/>
      <c r="H21" s="121"/>
      <c r="I21" s="121"/>
      <c r="J21" s="122"/>
      <c r="L21" s="132"/>
    </row>
    <row r="22" spans="1:12" s="1" customFormat="1" ht="21.75" customHeight="1">
      <c r="A22" s="16"/>
      <c r="B22" s="16"/>
      <c r="L22" s="16"/>
    </row>
    <row r="23" spans="1:12" s="1" customFormat="1" ht="6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s="130" customFormat="1"/>
    <row r="25" spans="1:12" s="130" customFormat="1"/>
    <row r="26" spans="1:12" s="130" customFormat="1"/>
    <row r="27" spans="1:12" s="1" customFormat="1" ht="6.9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s="1" customFormat="1" ht="24.95" customHeight="1">
      <c r="A28" s="16"/>
      <c r="B28" s="16"/>
      <c r="C28" s="10" t="s">
        <v>723</v>
      </c>
      <c r="L28" s="16"/>
    </row>
    <row r="29" spans="1:12" s="1" customFormat="1" ht="6.95" customHeight="1">
      <c r="A29" s="16"/>
      <c r="B29" s="16"/>
      <c r="C29" s="118"/>
      <c r="D29" s="118"/>
      <c r="E29" s="118"/>
      <c r="F29" s="118"/>
      <c r="L29" s="16"/>
    </row>
    <row r="30" spans="1:12" s="1" customFormat="1" ht="24.95" customHeight="1">
      <c r="A30" s="16"/>
      <c r="B30" s="16"/>
      <c r="C30" s="114" t="s">
        <v>688</v>
      </c>
      <c r="D30" s="118"/>
      <c r="E30" s="118"/>
      <c r="F30" s="118" t="s">
        <v>5</v>
      </c>
      <c r="L30" s="16"/>
    </row>
    <row r="31" spans="1:12" ht="24.95" customHeight="1">
      <c r="B31" s="130"/>
      <c r="C31" s="103" t="s">
        <v>683</v>
      </c>
      <c r="D31" s="102"/>
      <c r="E31" s="102"/>
      <c r="F31" s="102" t="s">
        <v>715</v>
      </c>
    </row>
    <row r="32" spans="1:12" s="1" customFormat="1" ht="24.95" customHeight="1">
      <c r="A32" s="16"/>
      <c r="B32" s="16"/>
      <c r="C32" s="103" t="s">
        <v>721</v>
      </c>
      <c r="D32" s="106"/>
      <c r="E32" s="106"/>
      <c r="F32" s="106" t="s">
        <v>682</v>
      </c>
      <c r="L32" s="16"/>
    </row>
    <row r="33" spans="1:65" s="1" customFormat="1" ht="14.1" customHeight="1">
      <c r="A33" s="16"/>
      <c r="B33" s="16"/>
      <c r="C33" s="97" t="s">
        <v>676</v>
      </c>
      <c r="D33" s="99"/>
      <c r="E33" s="99"/>
      <c r="F33" s="97" t="s">
        <v>597</v>
      </c>
      <c r="G33" s="99"/>
      <c r="H33" s="99"/>
      <c r="I33" s="97" t="s">
        <v>677</v>
      </c>
      <c r="J33" s="128">
        <v>43533</v>
      </c>
      <c r="L33" s="16"/>
    </row>
    <row r="34" spans="1:65" s="1" customFormat="1" ht="14.1" customHeight="1">
      <c r="A34" s="16"/>
      <c r="B34" s="16"/>
      <c r="L34" s="16"/>
    </row>
    <row r="35" spans="1:65" s="1" customFormat="1" ht="14.1" customHeight="1">
      <c r="A35" s="16"/>
      <c r="B35" s="133"/>
      <c r="C35" s="92" t="s">
        <v>675</v>
      </c>
      <c r="D35" s="115"/>
      <c r="E35" s="115"/>
      <c r="F35" s="92" t="s">
        <v>674</v>
      </c>
      <c r="I35" s="12" t="s">
        <v>11</v>
      </c>
      <c r="J35" s="13"/>
      <c r="L35" s="16"/>
    </row>
    <row r="36" spans="1:65" s="1" customFormat="1" ht="14.1" customHeight="1">
      <c r="A36" s="16"/>
      <c r="B36" s="16"/>
      <c r="C36" s="117" t="s">
        <v>690</v>
      </c>
      <c r="F36" s="11"/>
      <c r="I36" s="12" t="s">
        <v>12</v>
      </c>
      <c r="J36" s="13"/>
      <c r="L36" s="16"/>
    </row>
    <row r="37" spans="1:65" s="1" customFormat="1" ht="10.35" customHeight="1">
      <c r="A37" s="16"/>
      <c r="B37" s="16"/>
      <c r="L37" s="16"/>
    </row>
    <row r="38" spans="1:65" s="7" customFormat="1" ht="29.25" customHeight="1">
      <c r="A38" s="134"/>
      <c r="B38" s="134"/>
      <c r="C38" s="50" t="s">
        <v>76</v>
      </c>
      <c r="D38" s="51" t="s">
        <v>21</v>
      </c>
      <c r="E38" s="51" t="s">
        <v>17</v>
      </c>
      <c r="F38" s="51" t="s">
        <v>18</v>
      </c>
      <c r="G38" s="51" t="s">
        <v>77</v>
      </c>
      <c r="H38" s="51" t="s">
        <v>78</v>
      </c>
      <c r="I38" s="51" t="s">
        <v>79</v>
      </c>
      <c r="J38" s="52" t="s">
        <v>58</v>
      </c>
      <c r="K38" s="53" t="s">
        <v>80</v>
      </c>
      <c r="L38" s="134"/>
      <c r="M38" s="20" t="s">
        <v>0</v>
      </c>
      <c r="N38" s="20" t="s">
        <v>13</v>
      </c>
      <c r="O38" s="20" t="s">
        <v>81</v>
      </c>
      <c r="P38" s="20" t="s">
        <v>82</v>
      </c>
      <c r="Q38" s="20" t="s">
        <v>83</v>
      </c>
      <c r="R38" s="20" t="s">
        <v>84</v>
      </c>
      <c r="S38" s="20" t="s">
        <v>85</v>
      </c>
      <c r="T38" s="21" t="s">
        <v>86</v>
      </c>
    </row>
    <row r="39" spans="1:65" s="8" customFormat="1" ht="25.9" customHeight="1">
      <c r="A39" s="57"/>
      <c r="B39" s="57"/>
      <c r="D39" s="54" t="s">
        <v>34</v>
      </c>
      <c r="E39" s="55" t="s">
        <v>87</v>
      </c>
      <c r="F39" s="55" t="s">
        <v>88</v>
      </c>
      <c r="J39" s="56"/>
      <c r="L39" s="57"/>
      <c r="M39" s="57"/>
      <c r="N39" s="57"/>
      <c r="O39" s="57"/>
      <c r="P39" s="58">
        <f>P40+P53+P55+P58</f>
        <v>228.43942199999998</v>
      </c>
      <c r="Q39" s="57"/>
      <c r="R39" s="58">
        <f>R40+R53+R55+R58</f>
        <v>16.146915750000002</v>
      </c>
      <c r="S39" s="57"/>
      <c r="T39" s="59">
        <f>T40+T53+T55+T58</f>
        <v>0</v>
      </c>
      <c r="AR39" s="54" t="s">
        <v>40</v>
      </c>
      <c r="AT39" s="60" t="s">
        <v>34</v>
      </c>
      <c r="AU39" s="60" t="s">
        <v>35</v>
      </c>
      <c r="AY39" s="54" t="s">
        <v>89</v>
      </c>
      <c r="BK39" s="61">
        <f>BK40+BK53+BK55+BK58</f>
        <v>0</v>
      </c>
    </row>
    <row r="40" spans="1:65" s="8" customFormat="1" ht="22.9" customHeight="1">
      <c r="A40" s="57"/>
      <c r="B40" s="57"/>
      <c r="D40" s="54" t="s">
        <v>34</v>
      </c>
      <c r="E40" s="62" t="s">
        <v>40</v>
      </c>
      <c r="F40" s="62" t="s">
        <v>90</v>
      </c>
      <c r="J40" s="63"/>
      <c r="L40" s="57"/>
      <c r="M40" s="57"/>
      <c r="N40" s="57"/>
      <c r="O40" s="57"/>
      <c r="P40" s="58">
        <f>SUM(P41:P52)</f>
        <v>202.96086399999999</v>
      </c>
      <c r="Q40" s="57"/>
      <c r="R40" s="58">
        <f>SUM(R41:R52)</f>
        <v>12.248212500000001</v>
      </c>
      <c r="S40" s="57"/>
      <c r="T40" s="59">
        <f>SUM(T41:T52)</f>
        <v>0</v>
      </c>
      <c r="V40" s="126"/>
      <c r="AR40" s="54" t="s">
        <v>40</v>
      </c>
      <c r="AT40" s="60" t="s">
        <v>34</v>
      </c>
      <c r="AU40" s="60" t="s">
        <v>40</v>
      </c>
      <c r="AY40" s="54" t="s">
        <v>89</v>
      </c>
      <c r="BK40" s="61">
        <f>SUM(BK41:BK52)</f>
        <v>0</v>
      </c>
    </row>
    <row r="41" spans="1:65" s="1" customFormat="1" ht="16.5" customHeight="1">
      <c r="A41" s="16"/>
      <c r="B41" s="135"/>
      <c r="C41" s="64" t="s">
        <v>40</v>
      </c>
      <c r="D41" s="64" t="s">
        <v>91</v>
      </c>
      <c r="E41" s="65" t="s">
        <v>554</v>
      </c>
      <c r="F41" s="66" t="s">
        <v>555</v>
      </c>
      <c r="G41" s="67" t="s">
        <v>94</v>
      </c>
      <c r="H41" s="68">
        <v>15.2</v>
      </c>
      <c r="I41" s="68"/>
      <c r="J41" s="68"/>
      <c r="K41" s="136" t="s">
        <v>95</v>
      </c>
      <c r="L41" s="16"/>
      <c r="M41" s="138" t="s">
        <v>0</v>
      </c>
      <c r="N41" s="69" t="s">
        <v>14</v>
      </c>
      <c r="O41" s="70">
        <v>2.5139999999999998</v>
      </c>
      <c r="P41" s="70">
        <f t="shared" ref="P41:P52" si="0">O41*H41</f>
        <v>38.212799999999994</v>
      </c>
      <c r="Q41" s="70">
        <v>0</v>
      </c>
      <c r="R41" s="70">
        <f t="shared" ref="R41:R52" si="1">Q41*H41</f>
        <v>0</v>
      </c>
      <c r="S41" s="70">
        <v>0</v>
      </c>
      <c r="T41" s="71">
        <f t="shared" ref="T41:T52" si="2">S41*H41</f>
        <v>0</v>
      </c>
      <c r="AR41" s="72" t="s">
        <v>96</v>
      </c>
      <c r="AT41" s="72" t="s">
        <v>91</v>
      </c>
      <c r="AU41" s="72" t="s">
        <v>44</v>
      </c>
      <c r="AY41" s="9" t="s">
        <v>89</v>
      </c>
      <c r="BE41" s="73">
        <f t="shared" ref="BE41:BE52" si="3">IF(N41="základná",J41,0)</f>
        <v>0</v>
      </c>
      <c r="BF41" s="73">
        <f t="shared" ref="BF41:BF52" si="4">IF(N41="znížená",J41,0)</f>
        <v>0</v>
      </c>
      <c r="BG41" s="73">
        <f t="shared" ref="BG41:BG52" si="5">IF(N41="zákl. prenesená",J41,0)</f>
        <v>0</v>
      </c>
      <c r="BH41" s="73">
        <f t="shared" ref="BH41:BH52" si="6">IF(N41="zníž. prenesená",J41,0)</f>
        <v>0</v>
      </c>
      <c r="BI41" s="73">
        <f t="shared" ref="BI41:BI52" si="7">IF(N41="nulová",J41,0)</f>
        <v>0</v>
      </c>
      <c r="BJ41" s="9" t="s">
        <v>44</v>
      </c>
      <c r="BK41" s="74">
        <f t="shared" ref="BK41:BK52" si="8">ROUND(I41*H41,3)</f>
        <v>0</v>
      </c>
      <c r="BL41" s="9" t="s">
        <v>96</v>
      </c>
      <c r="BM41" s="72" t="s">
        <v>656</v>
      </c>
    </row>
    <row r="42" spans="1:65" s="1" customFormat="1" ht="36" customHeight="1">
      <c r="A42" s="16"/>
      <c r="B42" s="135"/>
      <c r="C42" s="64" t="s">
        <v>44</v>
      </c>
      <c r="D42" s="64" t="s">
        <v>91</v>
      </c>
      <c r="E42" s="65" t="s">
        <v>557</v>
      </c>
      <c r="F42" s="66" t="s">
        <v>558</v>
      </c>
      <c r="G42" s="67" t="s">
        <v>94</v>
      </c>
      <c r="H42" s="68">
        <v>15.2</v>
      </c>
      <c r="I42" s="68"/>
      <c r="J42" s="68"/>
      <c r="K42" s="136" t="s">
        <v>95</v>
      </c>
      <c r="L42" s="16"/>
      <c r="M42" s="138" t="s">
        <v>0</v>
      </c>
      <c r="N42" s="69" t="s">
        <v>14</v>
      </c>
      <c r="O42" s="70">
        <v>0.61299999999999999</v>
      </c>
      <c r="P42" s="70">
        <f t="shared" si="0"/>
        <v>9.3175999999999988</v>
      </c>
      <c r="Q42" s="70">
        <v>0</v>
      </c>
      <c r="R42" s="70">
        <f t="shared" si="1"/>
        <v>0</v>
      </c>
      <c r="S42" s="70">
        <v>0</v>
      </c>
      <c r="T42" s="71">
        <f t="shared" si="2"/>
        <v>0</v>
      </c>
      <c r="AR42" s="72" t="s">
        <v>96</v>
      </c>
      <c r="AT42" s="72" t="s">
        <v>91</v>
      </c>
      <c r="AU42" s="72" t="s">
        <v>44</v>
      </c>
      <c r="AY42" s="9" t="s">
        <v>89</v>
      </c>
      <c r="BE42" s="73">
        <f t="shared" si="3"/>
        <v>0</v>
      </c>
      <c r="BF42" s="73">
        <f t="shared" si="4"/>
        <v>0</v>
      </c>
      <c r="BG42" s="73">
        <f t="shared" si="5"/>
        <v>0</v>
      </c>
      <c r="BH42" s="73">
        <f t="shared" si="6"/>
        <v>0</v>
      </c>
      <c r="BI42" s="73">
        <f t="shared" si="7"/>
        <v>0</v>
      </c>
      <c r="BJ42" s="9" t="s">
        <v>44</v>
      </c>
      <c r="BK42" s="74">
        <f t="shared" si="8"/>
        <v>0</v>
      </c>
      <c r="BL42" s="9" t="s">
        <v>96</v>
      </c>
      <c r="BM42" s="72" t="s">
        <v>657</v>
      </c>
    </row>
    <row r="43" spans="1:65" s="1" customFormat="1" ht="16.5" customHeight="1">
      <c r="A43" s="16"/>
      <c r="B43" s="135"/>
      <c r="C43" s="64" t="s">
        <v>101</v>
      </c>
      <c r="D43" s="64" t="s">
        <v>91</v>
      </c>
      <c r="E43" s="65" t="s">
        <v>479</v>
      </c>
      <c r="F43" s="66" t="s">
        <v>480</v>
      </c>
      <c r="G43" s="67" t="s">
        <v>94</v>
      </c>
      <c r="H43" s="68">
        <v>15.2</v>
      </c>
      <c r="I43" s="68"/>
      <c r="J43" s="68"/>
      <c r="K43" s="136" t="s">
        <v>95</v>
      </c>
      <c r="L43" s="16"/>
      <c r="M43" s="138" t="s">
        <v>0</v>
      </c>
      <c r="N43" s="69" t="s">
        <v>14</v>
      </c>
      <c r="O43" s="70">
        <v>4.2</v>
      </c>
      <c r="P43" s="70">
        <f t="shared" si="0"/>
        <v>63.839999999999996</v>
      </c>
      <c r="Q43" s="70">
        <v>0</v>
      </c>
      <c r="R43" s="70">
        <f t="shared" si="1"/>
        <v>0</v>
      </c>
      <c r="S43" s="70">
        <v>0</v>
      </c>
      <c r="T43" s="71">
        <f t="shared" si="2"/>
        <v>0</v>
      </c>
      <c r="AR43" s="72" t="s">
        <v>96</v>
      </c>
      <c r="AT43" s="72" t="s">
        <v>91</v>
      </c>
      <c r="AU43" s="72" t="s">
        <v>44</v>
      </c>
      <c r="AY43" s="9" t="s">
        <v>89</v>
      </c>
      <c r="BE43" s="73">
        <f t="shared" si="3"/>
        <v>0</v>
      </c>
      <c r="BF43" s="73">
        <f t="shared" si="4"/>
        <v>0</v>
      </c>
      <c r="BG43" s="73">
        <f t="shared" si="5"/>
        <v>0</v>
      </c>
      <c r="BH43" s="73">
        <f t="shared" si="6"/>
        <v>0</v>
      </c>
      <c r="BI43" s="73">
        <f t="shared" si="7"/>
        <v>0</v>
      </c>
      <c r="BJ43" s="9" t="s">
        <v>44</v>
      </c>
      <c r="BK43" s="74">
        <f t="shared" si="8"/>
        <v>0</v>
      </c>
      <c r="BL43" s="9" t="s">
        <v>96</v>
      </c>
      <c r="BM43" s="72" t="s">
        <v>658</v>
      </c>
    </row>
    <row r="44" spans="1:65" s="1" customFormat="1" ht="16.5" customHeight="1">
      <c r="A44" s="16"/>
      <c r="B44" s="135"/>
      <c r="C44" s="64" t="s">
        <v>96</v>
      </c>
      <c r="D44" s="64" t="s">
        <v>91</v>
      </c>
      <c r="E44" s="65" t="s">
        <v>561</v>
      </c>
      <c r="F44" s="66" t="s">
        <v>562</v>
      </c>
      <c r="G44" s="67" t="s">
        <v>94</v>
      </c>
      <c r="H44" s="68">
        <v>15.2</v>
      </c>
      <c r="I44" s="68"/>
      <c r="J44" s="68"/>
      <c r="K44" s="136" t="s">
        <v>95</v>
      </c>
      <c r="L44" s="16"/>
      <c r="M44" s="138" t="s">
        <v>0</v>
      </c>
      <c r="N44" s="69" t="s">
        <v>14</v>
      </c>
      <c r="O44" s="70">
        <v>2.09</v>
      </c>
      <c r="P44" s="70">
        <f t="shared" si="0"/>
        <v>31.767999999999997</v>
      </c>
      <c r="Q44" s="70">
        <v>0</v>
      </c>
      <c r="R44" s="70">
        <f t="shared" si="1"/>
        <v>0</v>
      </c>
      <c r="S44" s="70">
        <v>0</v>
      </c>
      <c r="T44" s="71">
        <f t="shared" si="2"/>
        <v>0</v>
      </c>
      <c r="AR44" s="72" t="s">
        <v>96</v>
      </c>
      <c r="AT44" s="72" t="s">
        <v>91</v>
      </c>
      <c r="AU44" s="72" t="s">
        <v>44</v>
      </c>
      <c r="AY44" s="9" t="s">
        <v>89</v>
      </c>
      <c r="BE44" s="73">
        <f t="shared" si="3"/>
        <v>0</v>
      </c>
      <c r="BF44" s="73">
        <f t="shared" si="4"/>
        <v>0</v>
      </c>
      <c r="BG44" s="73">
        <f t="shared" si="5"/>
        <v>0</v>
      </c>
      <c r="BH44" s="73">
        <f t="shared" si="6"/>
        <v>0</v>
      </c>
      <c r="BI44" s="73">
        <f t="shared" si="7"/>
        <v>0</v>
      </c>
      <c r="BJ44" s="9" t="s">
        <v>44</v>
      </c>
      <c r="BK44" s="74">
        <f t="shared" si="8"/>
        <v>0</v>
      </c>
      <c r="BL44" s="9" t="s">
        <v>96</v>
      </c>
      <c r="BM44" s="72" t="s">
        <v>659</v>
      </c>
    </row>
    <row r="45" spans="1:65" s="1" customFormat="1" ht="24" customHeight="1">
      <c r="A45" s="16"/>
      <c r="B45" s="135"/>
      <c r="C45" s="64" t="s">
        <v>108</v>
      </c>
      <c r="D45" s="64" t="s">
        <v>91</v>
      </c>
      <c r="E45" s="65" t="s">
        <v>564</v>
      </c>
      <c r="F45" s="66" t="s">
        <v>565</v>
      </c>
      <c r="G45" s="67" t="s">
        <v>120</v>
      </c>
      <c r="H45" s="68">
        <v>101.25</v>
      </c>
      <c r="I45" s="68"/>
      <c r="J45" s="68"/>
      <c r="K45" s="136" t="s">
        <v>95</v>
      </c>
      <c r="L45" s="16"/>
      <c r="M45" s="138" t="s">
        <v>0</v>
      </c>
      <c r="N45" s="69" t="s">
        <v>14</v>
      </c>
      <c r="O45" s="70">
        <v>0.249</v>
      </c>
      <c r="P45" s="70">
        <f t="shared" si="0"/>
        <v>25.21125</v>
      </c>
      <c r="Q45" s="70">
        <v>9.7000000000000005E-4</v>
      </c>
      <c r="R45" s="70">
        <f t="shared" si="1"/>
        <v>9.8212500000000008E-2</v>
      </c>
      <c r="S45" s="70">
        <v>0</v>
      </c>
      <c r="T45" s="71">
        <f t="shared" si="2"/>
        <v>0</v>
      </c>
      <c r="AR45" s="72" t="s">
        <v>96</v>
      </c>
      <c r="AT45" s="72" t="s">
        <v>91</v>
      </c>
      <c r="AU45" s="72" t="s">
        <v>44</v>
      </c>
      <c r="AY45" s="9" t="s">
        <v>89</v>
      </c>
      <c r="BE45" s="73">
        <f t="shared" si="3"/>
        <v>0</v>
      </c>
      <c r="BF45" s="73">
        <f t="shared" si="4"/>
        <v>0</v>
      </c>
      <c r="BG45" s="73">
        <f t="shared" si="5"/>
        <v>0</v>
      </c>
      <c r="BH45" s="73">
        <f t="shared" si="6"/>
        <v>0</v>
      </c>
      <c r="BI45" s="73">
        <f t="shared" si="7"/>
        <v>0</v>
      </c>
      <c r="BJ45" s="9" t="s">
        <v>44</v>
      </c>
      <c r="BK45" s="74">
        <f t="shared" si="8"/>
        <v>0</v>
      </c>
      <c r="BL45" s="9" t="s">
        <v>96</v>
      </c>
      <c r="BM45" s="72" t="s">
        <v>660</v>
      </c>
    </row>
    <row r="46" spans="1:65" s="1" customFormat="1" ht="24" customHeight="1">
      <c r="A46" s="16"/>
      <c r="B46" s="135"/>
      <c r="C46" s="64" t="s">
        <v>112</v>
      </c>
      <c r="D46" s="64" t="s">
        <v>91</v>
      </c>
      <c r="E46" s="65" t="s">
        <v>567</v>
      </c>
      <c r="F46" s="66" t="s">
        <v>568</v>
      </c>
      <c r="G46" s="67" t="s">
        <v>120</v>
      </c>
      <c r="H46" s="68">
        <v>101.25</v>
      </c>
      <c r="I46" s="68"/>
      <c r="J46" s="68"/>
      <c r="K46" s="136" t="s">
        <v>95</v>
      </c>
      <c r="L46" s="16"/>
      <c r="M46" s="138" t="s">
        <v>0</v>
      </c>
      <c r="N46" s="69" t="s">
        <v>14</v>
      </c>
      <c r="O46" s="70">
        <v>0.188</v>
      </c>
      <c r="P46" s="70">
        <f t="shared" si="0"/>
        <v>19.035</v>
      </c>
      <c r="Q46" s="70">
        <v>0</v>
      </c>
      <c r="R46" s="70">
        <f t="shared" si="1"/>
        <v>0</v>
      </c>
      <c r="S46" s="70">
        <v>0</v>
      </c>
      <c r="T46" s="71">
        <f t="shared" si="2"/>
        <v>0</v>
      </c>
      <c r="AR46" s="72" t="s">
        <v>96</v>
      </c>
      <c r="AT46" s="72" t="s">
        <v>91</v>
      </c>
      <c r="AU46" s="72" t="s">
        <v>44</v>
      </c>
      <c r="AY46" s="9" t="s">
        <v>89</v>
      </c>
      <c r="BE46" s="73">
        <f t="shared" si="3"/>
        <v>0</v>
      </c>
      <c r="BF46" s="73">
        <f t="shared" si="4"/>
        <v>0</v>
      </c>
      <c r="BG46" s="73">
        <f t="shared" si="5"/>
        <v>0</v>
      </c>
      <c r="BH46" s="73">
        <f t="shared" si="6"/>
        <v>0</v>
      </c>
      <c r="BI46" s="73">
        <f t="shared" si="7"/>
        <v>0</v>
      </c>
      <c r="BJ46" s="9" t="s">
        <v>44</v>
      </c>
      <c r="BK46" s="74">
        <f t="shared" si="8"/>
        <v>0</v>
      </c>
      <c r="BL46" s="9" t="s">
        <v>96</v>
      </c>
      <c r="BM46" s="72" t="s">
        <v>661</v>
      </c>
    </row>
    <row r="47" spans="1:65" s="1" customFormat="1" ht="24" customHeight="1">
      <c r="A47" s="16"/>
      <c r="B47" s="135"/>
      <c r="C47" s="64" t="s">
        <v>117</v>
      </c>
      <c r="D47" s="64" t="s">
        <v>91</v>
      </c>
      <c r="E47" s="65" t="s">
        <v>105</v>
      </c>
      <c r="F47" s="66" t="s">
        <v>106</v>
      </c>
      <c r="G47" s="67" t="s">
        <v>94</v>
      </c>
      <c r="H47" s="68">
        <v>8.1</v>
      </c>
      <c r="I47" s="68"/>
      <c r="J47" s="68"/>
      <c r="K47" s="136" t="s">
        <v>95</v>
      </c>
      <c r="L47" s="16"/>
      <c r="M47" s="138" t="s">
        <v>0</v>
      </c>
      <c r="N47" s="69" t="s">
        <v>14</v>
      </c>
      <c r="O47" s="70">
        <v>7.0999999999999994E-2</v>
      </c>
      <c r="P47" s="70">
        <f t="shared" si="0"/>
        <v>0.57509999999999994</v>
      </c>
      <c r="Q47" s="70">
        <v>0</v>
      </c>
      <c r="R47" s="70">
        <f t="shared" si="1"/>
        <v>0</v>
      </c>
      <c r="S47" s="70">
        <v>0</v>
      </c>
      <c r="T47" s="71">
        <f t="shared" si="2"/>
        <v>0</v>
      </c>
      <c r="AR47" s="72" t="s">
        <v>96</v>
      </c>
      <c r="AT47" s="72" t="s">
        <v>91</v>
      </c>
      <c r="AU47" s="72" t="s">
        <v>44</v>
      </c>
      <c r="AY47" s="9" t="s">
        <v>89</v>
      </c>
      <c r="BE47" s="73">
        <f t="shared" si="3"/>
        <v>0</v>
      </c>
      <c r="BF47" s="73">
        <f t="shared" si="4"/>
        <v>0</v>
      </c>
      <c r="BG47" s="73">
        <f t="shared" si="5"/>
        <v>0</v>
      </c>
      <c r="BH47" s="73">
        <f t="shared" si="6"/>
        <v>0</v>
      </c>
      <c r="BI47" s="73">
        <f t="shared" si="7"/>
        <v>0</v>
      </c>
      <c r="BJ47" s="9" t="s">
        <v>44</v>
      </c>
      <c r="BK47" s="74">
        <f t="shared" si="8"/>
        <v>0</v>
      </c>
      <c r="BL47" s="9" t="s">
        <v>96</v>
      </c>
      <c r="BM47" s="72" t="s">
        <v>662</v>
      </c>
    </row>
    <row r="48" spans="1:65" s="1" customFormat="1" ht="36" customHeight="1">
      <c r="A48" s="16"/>
      <c r="B48" s="135"/>
      <c r="C48" s="64" t="s">
        <v>122</v>
      </c>
      <c r="D48" s="64" t="s">
        <v>91</v>
      </c>
      <c r="E48" s="65" t="s">
        <v>571</v>
      </c>
      <c r="F48" s="66" t="s">
        <v>572</v>
      </c>
      <c r="G48" s="67" t="s">
        <v>94</v>
      </c>
      <c r="H48" s="68">
        <v>56.7</v>
      </c>
      <c r="I48" s="68"/>
      <c r="J48" s="68"/>
      <c r="K48" s="136" t="s">
        <v>95</v>
      </c>
      <c r="L48" s="16"/>
      <c r="M48" s="138" t="s">
        <v>0</v>
      </c>
      <c r="N48" s="69" t="s">
        <v>14</v>
      </c>
      <c r="O48" s="70">
        <v>7.3699999999999998E-3</v>
      </c>
      <c r="P48" s="70">
        <f t="shared" si="0"/>
        <v>0.417879</v>
      </c>
      <c r="Q48" s="70">
        <v>0</v>
      </c>
      <c r="R48" s="70">
        <f t="shared" si="1"/>
        <v>0</v>
      </c>
      <c r="S48" s="70">
        <v>0</v>
      </c>
      <c r="T48" s="71">
        <f t="shared" si="2"/>
        <v>0</v>
      </c>
      <c r="AR48" s="72" t="s">
        <v>96</v>
      </c>
      <c r="AT48" s="72" t="s">
        <v>91</v>
      </c>
      <c r="AU48" s="72" t="s">
        <v>44</v>
      </c>
      <c r="AY48" s="9" t="s">
        <v>89</v>
      </c>
      <c r="BE48" s="73">
        <f t="shared" si="3"/>
        <v>0</v>
      </c>
      <c r="BF48" s="73">
        <f t="shared" si="4"/>
        <v>0</v>
      </c>
      <c r="BG48" s="73">
        <f t="shared" si="5"/>
        <v>0</v>
      </c>
      <c r="BH48" s="73">
        <f t="shared" si="6"/>
        <v>0</v>
      </c>
      <c r="BI48" s="73">
        <f t="shared" si="7"/>
        <v>0</v>
      </c>
      <c r="BJ48" s="9" t="s">
        <v>44</v>
      </c>
      <c r="BK48" s="74">
        <f t="shared" si="8"/>
        <v>0</v>
      </c>
      <c r="BL48" s="9" t="s">
        <v>96</v>
      </c>
      <c r="BM48" s="72" t="s">
        <v>663</v>
      </c>
    </row>
    <row r="49" spans="1:65" s="1" customFormat="1" ht="16.5" customHeight="1">
      <c r="A49" s="16"/>
      <c r="B49" s="135"/>
      <c r="C49" s="64" t="s">
        <v>128</v>
      </c>
      <c r="D49" s="64" t="s">
        <v>91</v>
      </c>
      <c r="E49" s="65" t="s">
        <v>109</v>
      </c>
      <c r="F49" s="66" t="s">
        <v>110</v>
      </c>
      <c r="G49" s="67" t="s">
        <v>94</v>
      </c>
      <c r="H49" s="68">
        <v>8.1</v>
      </c>
      <c r="I49" s="68"/>
      <c r="J49" s="68"/>
      <c r="K49" s="136" t="s">
        <v>95</v>
      </c>
      <c r="L49" s="16"/>
      <c r="M49" s="138" t="s">
        <v>0</v>
      </c>
      <c r="N49" s="69" t="s">
        <v>14</v>
      </c>
      <c r="O49" s="70">
        <v>8.9999999999999993E-3</v>
      </c>
      <c r="P49" s="70">
        <f t="shared" si="0"/>
        <v>7.2899999999999993E-2</v>
      </c>
      <c r="Q49" s="70">
        <v>0</v>
      </c>
      <c r="R49" s="70">
        <f t="shared" si="1"/>
        <v>0</v>
      </c>
      <c r="S49" s="70">
        <v>0</v>
      </c>
      <c r="T49" s="71">
        <f t="shared" si="2"/>
        <v>0</v>
      </c>
      <c r="AR49" s="72" t="s">
        <v>96</v>
      </c>
      <c r="AT49" s="72" t="s">
        <v>91</v>
      </c>
      <c r="AU49" s="72" t="s">
        <v>44</v>
      </c>
      <c r="AY49" s="9" t="s">
        <v>89</v>
      </c>
      <c r="BE49" s="73">
        <f t="shared" si="3"/>
        <v>0</v>
      </c>
      <c r="BF49" s="73">
        <f t="shared" si="4"/>
        <v>0</v>
      </c>
      <c r="BG49" s="73">
        <f t="shared" si="5"/>
        <v>0</v>
      </c>
      <c r="BH49" s="73">
        <f t="shared" si="6"/>
        <v>0</v>
      </c>
      <c r="BI49" s="73">
        <f t="shared" si="7"/>
        <v>0</v>
      </c>
      <c r="BJ49" s="9" t="s">
        <v>44</v>
      </c>
      <c r="BK49" s="74">
        <f t="shared" si="8"/>
        <v>0</v>
      </c>
      <c r="BL49" s="9" t="s">
        <v>96</v>
      </c>
      <c r="BM49" s="72" t="s">
        <v>664</v>
      </c>
    </row>
    <row r="50" spans="1:65" s="1" customFormat="1" ht="24" customHeight="1">
      <c r="A50" s="16"/>
      <c r="B50" s="135"/>
      <c r="C50" s="64" t="s">
        <v>132</v>
      </c>
      <c r="D50" s="64" t="s">
        <v>91</v>
      </c>
      <c r="E50" s="65" t="s">
        <v>482</v>
      </c>
      <c r="F50" s="66" t="s">
        <v>483</v>
      </c>
      <c r="G50" s="67" t="s">
        <v>94</v>
      </c>
      <c r="H50" s="68">
        <v>22.28</v>
      </c>
      <c r="I50" s="68"/>
      <c r="J50" s="68"/>
      <c r="K50" s="136" t="s">
        <v>95</v>
      </c>
      <c r="L50" s="16"/>
      <c r="M50" s="138" t="s">
        <v>0</v>
      </c>
      <c r="N50" s="69" t="s">
        <v>14</v>
      </c>
      <c r="O50" s="70">
        <v>0.24199999999999999</v>
      </c>
      <c r="P50" s="70">
        <f t="shared" si="0"/>
        <v>5.3917600000000006</v>
      </c>
      <c r="Q50" s="70">
        <v>0</v>
      </c>
      <c r="R50" s="70">
        <f t="shared" si="1"/>
        <v>0</v>
      </c>
      <c r="S50" s="70">
        <v>0</v>
      </c>
      <c r="T50" s="71">
        <f t="shared" si="2"/>
        <v>0</v>
      </c>
      <c r="AR50" s="72" t="s">
        <v>96</v>
      </c>
      <c r="AT50" s="72" t="s">
        <v>91</v>
      </c>
      <c r="AU50" s="72" t="s">
        <v>44</v>
      </c>
      <c r="AY50" s="9" t="s">
        <v>89</v>
      </c>
      <c r="BE50" s="73">
        <f t="shared" si="3"/>
        <v>0</v>
      </c>
      <c r="BF50" s="73">
        <f t="shared" si="4"/>
        <v>0</v>
      </c>
      <c r="BG50" s="73">
        <f t="shared" si="5"/>
        <v>0</v>
      </c>
      <c r="BH50" s="73">
        <f t="shared" si="6"/>
        <v>0</v>
      </c>
      <c r="BI50" s="73">
        <f t="shared" si="7"/>
        <v>0</v>
      </c>
      <c r="BJ50" s="9" t="s">
        <v>44</v>
      </c>
      <c r="BK50" s="74">
        <f t="shared" si="8"/>
        <v>0</v>
      </c>
      <c r="BL50" s="9" t="s">
        <v>96</v>
      </c>
      <c r="BM50" s="72" t="s">
        <v>665</v>
      </c>
    </row>
    <row r="51" spans="1:65" s="1" customFormat="1" ht="24" customHeight="1">
      <c r="A51" s="16"/>
      <c r="B51" s="135"/>
      <c r="C51" s="64" t="s">
        <v>137</v>
      </c>
      <c r="D51" s="64" t="s">
        <v>91</v>
      </c>
      <c r="E51" s="65" t="s">
        <v>485</v>
      </c>
      <c r="F51" s="66" t="s">
        <v>486</v>
      </c>
      <c r="G51" s="67" t="s">
        <v>94</v>
      </c>
      <c r="H51" s="68">
        <v>6.0750000000000002</v>
      </c>
      <c r="I51" s="68"/>
      <c r="J51" s="68"/>
      <c r="K51" s="136" t="s">
        <v>95</v>
      </c>
      <c r="L51" s="16"/>
      <c r="M51" s="138" t="s">
        <v>0</v>
      </c>
      <c r="N51" s="69" t="s">
        <v>14</v>
      </c>
      <c r="O51" s="70">
        <v>1.5009999999999999</v>
      </c>
      <c r="P51" s="70">
        <f t="shared" si="0"/>
        <v>9.1185749999999999</v>
      </c>
      <c r="Q51" s="70">
        <v>0</v>
      </c>
      <c r="R51" s="70">
        <f t="shared" si="1"/>
        <v>0</v>
      </c>
      <c r="S51" s="70">
        <v>0</v>
      </c>
      <c r="T51" s="71">
        <f t="shared" si="2"/>
        <v>0</v>
      </c>
      <c r="AR51" s="72" t="s">
        <v>96</v>
      </c>
      <c r="AT51" s="72" t="s">
        <v>91</v>
      </c>
      <c r="AU51" s="72" t="s">
        <v>44</v>
      </c>
      <c r="AY51" s="9" t="s">
        <v>89</v>
      </c>
      <c r="BE51" s="73">
        <f t="shared" si="3"/>
        <v>0</v>
      </c>
      <c r="BF51" s="73">
        <f t="shared" si="4"/>
        <v>0</v>
      </c>
      <c r="BG51" s="73">
        <f t="shared" si="5"/>
        <v>0</v>
      </c>
      <c r="BH51" s="73">
        <f t="shared" si="6"/>
        <v>0</v>
      </c>
      <c r="BI51" s="73">
        <f t="shared" si="7"/>
        <v>0</v>
      </c>
      <c r="BJ51" s="9" t="s">
        <v>44</v>
      </c>
      <c r="BK51" s="74">
        <f t="shared" si="8"/>
        <v>0</v>
      </c>
      <c r="BL51" s="9" t="s">
        <v>96</v>
      </c>
      <c r="BM51" s="72" t="s">
        <v>666</v>
      </c>
    </row>
    <row r="52" spans="1:65" s="1" customFormat="1" ht="24" customHeight="1">
      <c r="A52" s="16"/>
      <c r="B52" s="135"/>
      <c r="C52" s="75" t="s">
        <v>141</v>
      </c>
      <c r="D52" s="75" t="s">
        <v>123</v>
      </c>
      <c r="E52" s="76" t="s">
        <v>577</v>
      </c>
      <c r="F52" s="77" t="s">
        <v>578</v>
      </c>
      <c r="G52" s="78" t="s">
        <v>115</v>
      </c>
      <c r="H52" s="79">
        <v>12.15</v>
      </c>
      <c r="I52" s="79"/>
      <c r="J52" s="79"/>
      <c r="K52" s="137" t="s">
        <v>95</v>
      </c>
      <c r="L52" s="141"/>
      <c r="M52" s="139" t="s">
        <v>0</v>
      </c>
      <c r="N52" s="80" t="s">
        <v>14</v>
      </c>
      <c r="O52" s="70">
        <v>0</v>
      </c>
      <c r="P52" s="70">
        <f t="shared" si="0"/>
        <v>0</v>
      </c>
      <c r="Q52" s="70">
        <v>1</v>
      </c>
      <c r="R52" s="70">
        <f t="shared" si="1"/>
        <v>12.15</v>
      </c>
      <c r="S52" s="70">
        <v>0</v>
      </c>
      <c r="T52" s="71">
        <f t="shared" si="2"/>
        <v>0</v>
      </c>
      <c r="AR52" s="72" t="s">
        <v>122</v>
      </c>
      <c r="AT52" s="72" t="s">
        <v>123</v>
      </c>
      <c r="AU52" s="72" t="s">
        <v>44</v>
      </c>
      <c r="AY52" s="9" t="s">
        <v>89</v>
      </c>
      <c r="BE52" s="73">
        <f t="shared" si="3"/>
        <v>0</v>
      </c>
      <c r="BF52" s="73">
        <f t="shared" si="4"/>
        <v>0</v>
      </c>
      <c r="BG52" s="73">
        <f t="shared" si="5"/>
        <v>0</v>
      </c>
      <c r="BH52" s="73">
        <f t="shared" si="6"/>
        <v>0</v>
      </c>
      <c r="BI52" s="73">
        <f t="shared" si="7"/>
        <v>0</v>
      </c>
      <c r="BJ52" s="9" t="s">
        <v>44</v>
      </c>
      <c r="BK52" s="74">
        <f t="shared" si="8"/>
        <v>0</v>
      </c>
      <c r="BL52" s="9" t="s">
        <v>96</v>
      </c>
      <c r="BM52" s="72" t="s">
        <v>667</v>
      </c>
    </row>
    <row r="53" spans="1:65" s="8" customFormat="1" ht="22.9" customHeight="1">
      <c r="A53" s="57"/>
      <c r="B53" s="57"/>
      <c r="D53" s="54" t="s">
        <v>34</v>
      </c>
      <c r="E53" s="62" t="s">
        <v>96</v>
      </c>
      <c r="F53" s="62" t="s">
        <v>491</v>
      </c>
      <c r="J53" s="63"/>
      <c r="L53" s="57"/>
      <c r="M53" s="57"/>
      <c r="N53" s="57"/>
      <c r="O53" s="57"/>
      <c r="P53" s="58">
        <f>P54</f>
        <v>3.2460749999999998</v>
      </c>
      <c r="Q53" s="57"/>
      <c r="R53" s="58">
        <f>R54</f>
        <v>3.8288092499999999</v>
      </c>
      <c r="S53" s="57"/>
      <c r="T53" s="59">
        <f>T54</f>
        <v>0</v>
      </c>
      <c r="AR53" s="54" t="s">
        <v>40</v>
      </c>
      <c r="AT53" s="60" t="s">
        <v>34</v>
      </c>
      <c r="AU53" s="60" t="s">
        <v>40</v>
      </c>
      <c r="AY53" s="54" t="s">
        <v>89</v>
      </c>
      <c r="BK53" s="61">
        <f>BK54</f>
        <v>0</v>
      </c>
    </row>
    <row r="54" spans="1:65" s="1" customFormat="1" ht="36" customHeight="1">
      <c r="A54" s="16"/>
      <c r="B54" s="135"/>
      <c r="C54" s="64" t="s">
        <v>145</v>
      </c>
      <c r="D54" s="64" t="s">
        <v>91</v>
      </c>
      <c r="E54" s="65" t="s">
        <v>492</v>
      </c>
      <c r="F54" s="66" t="s">
        <v>493</v>
      </c>
      <c r="G54" s="67" t="s">
        <v>94</v>
      </c>
      <c r="H54" s="68">
        <v>2.0249999999999999</v>
      </c>
      <c r="I54" s="68"/>
      <c r="J54" s="68"/>
      <c r="K54" s="136" t="s">
        <v>95</v>
      </c>
      <c r="L54" s="16"/>
      <c r="M54" s="138" t="s">
        <v>0</v>
      </c>
      <c r="N54" s="69" t="s">
        <v>14</v>
      </c>
      <c r="O54" s="70">
        <v>1.603</v>
      </c>
      <c r="P54" s="70">
        <f>O54*H54</f>
        <v>3.2460749999999998</v>
      </c>
      <c r="Q54" s="70">
        <v>1.8907700000000001</v>
      </c>
      <c r="R54" s="70">
        <f>Q54*H54</f>
        <v>3.8288092499999999</v>
      </c>
      <c r="S54" s="70">
        <v>0</v>
      </c>
      <c r="T54" s="71">
        <f>S54*H54</f>
        <v>0</v>
      </c>
      <c r="AR54" s="72" t="s">
        <v>96</v>
      </c>
      <c r="AT54" s="72" t="s">
        <v>91</v>
      </c>
      <c r="AU54" s="72" t="s">
        <v>44</v>
      </c>
      <c r="AY54" s="9" t="s">
        <v>89</v>
      </c>
      <c r="BE54" s="73">
        <f>IF(N54="základná",J54,0)</f>
        <v>0</v>
      </c>
      <c r="BF54" s="73">
        <f>IF(N54="znížená",J54,0)</f>
        <v>0</v>
      </c>
      <c r="BG54" s="73">
        <f>IF(N54="zákl. prenesená",J54,0)</f>
        <v>0</v>
      </c>
      <c r="BH54" s="73">
        <f>IF(N54="zníž. prenesená",J54,0)</f>
        <v>0</v>
      </c>
      <c r="BI54" s="73">
        <f>IF(N54="nulová",J54,0)</f>
        <v>0</v>
      </c>
      <c r="BJ54" s="9" t="s">
        <v>44</v>
      </c>
      <c r="BK54" s="74">
        <f>ROUND(I54*H54,3)</f>
        <v>0</v>
      </c>
      <c r="BL54" s="9" t="s">
        <v>96</v>
      </c>
      <c r="BM54" s="72" t="s">
        <v>668</v>
      </c>
    </row>
    <row r="55" spans="1:65" s="8" customFormat="1" ht="22.9" customHeight="1">
      <c r="A55" s="57"/>
      <c r="B55" s="57"/>
      <c r="D55" s="54" t="s">
        <v>34</v>
      </c>
      <c r="E55" s="62" t="s">
        <v>122</v>
      </c>
      <c r="F55" s="62" t="s">
        <v>495</v>
      </c>
      <c r="J55" s="63"/>
      <c r="L55" s="57"/>
      <c r="M55" s="57"/>
      <c r="N55" s="57"/>
      <c r="O55" s="57"/>
      <c r="P55" s="58">
        <f>SUM(P56:P57)</f>
        <v>1.4189999999999998</v>
      </c>
      <c r="Q55" s="57"/>
      <c r="R55" s="58">
        <f>SUM(R56:R57)</f>
        <v>6.9893999999999998E-2</v>
      </c>
      <c r="S55" s="57"/>
      <c r="T55" s="59">
        <f>SUM(T56:T57)</f>
        <v>0</v>
      </c>
      <c r="V55" s="126"/>
      <c r="AR55" s="54" t="s">
        <v>40</v>
      </c>
      <c r="AT55" s="60" t="s">
        <v>34</v>
      </c>
      <c r="AU55" s="60" t="s">
        <v>40</v>
      </c>
      <c r="AY55" s="54" t="s">
        <v>89</v>
      </c>
      <c r="BK55" s="61">
        <f>SUM(BK56:BK57)</f>
        <v>0</v>
      </c>
    </row>
    <row r="56" spans="1:65" s="1" customFormat="1" ht="24" customHeight="1">
      <c r="A56" s="16"/>
      <c r="B56" s="135"/>
      <c r="C56" s="64" t="s">
        <v>149</v>
      </c>
      <c r="D56" s="64" t="s">
        <v>91</v>
      </c>
      <c r="E56" s="65" t="s">
        <v>581</v>
      </c>
      <c r="F56" s="66" t="s">
        <v>582</v>
      </c>
      <c r="G56" s="67" t="s">
        <v>219</v>
      </c>
      <c r="H56" s="68">
        <v>33</v>
      </c>
      <c r="I56" s="68"/>
      <c r="J56" s="68"/>
      <c r="K56" s="136" t="s">
        <v>95</v>
      </c>
      <c r="L56" s="16"/>
      <c r="M56" s="138" t="s">
        <v>0</v>
      </c>
      <c r="N56" s="69" t="s">
        <v>14</v>
      </c>
      <c r="O56" s="70">
        <v>4.2999999999999997E-2</v>
      </c>
      <c r="P56" s="70">
        <f>O56*H56</f>
        <v>1.4189999999999998</v>
      </c>
      <c r="Q56" s="70">
        <v>1.0000000000000001E-5</v>
      </c>
      <c r="R56" s="70">
        <f>Q56*H56</f>
        <v>3.3000000000000005E-4</v>
      </c>
      <c r="S56" s="70">
        <v>0</v>
      </c>
      <c r="T56" s="71">
        <f>S56*H56</f>
        <v>0</v>
      </c>
      <c r="AR56" s="72" t="s">
        <v>96</v>
      </c>
      <c r="AT56" s="72" t="s">
        <v>91</v>
      </c>
      <c r="AU56" s="72" t="s">
        <v>44</v>
      </c>
      <c r="AY56" s="9" t="s">
        <v>89</v>
      </c>
      <c r="BE56" s="73">
        <f>IF(N56="základná",J56,0)</f>
        <v>0</v>
      </c>
      <c r="BF56" s="73">
        <f>IF(N56="znížená",J56,0)</f>
        <v>0</v>
      </c>
      <c r="BG56" s="73">
        <f>IF(N56="zákl. prenesená",J56,0)</f>
        <v>0</v>
      </c>
      <c r="BH56" s="73">
        <f>IF(N56="zníž. prenesená",J56,0)</f>
        <v>0</v>
      </c>
      <c r="BI56" s="73">
        <f>IF(N56="nulová",J56,0)</f>
        <v>0</v>
      </c>
      <c r="BJ56" s="9" t="s">
        <v>44</v>
      </c>
      <c r="BK56" s="74">
        <f>ROUND(I56*H56,3)</f>
        <v>0</v>
      </c>
      <c r="BL56" s="9" t="s">
        <v>96</v>
      </c>
      <c r="BM56" s="72" t="s">
        <v>669</v>
      </c>
    </row>
    <row r="57" spans="1:65" s="1" customFormat="1" ht="24" customHeight="1">
      <c r="A57" s="16"/>
      <c r="B57" s="135"/>
      <c r="C57" s="75" t="s">
        <v>153</v>
      </c>
      <c r="D57" s="75" t="s">
        <v>123</v>
      </c>
      <c r="E57" s="76" t="s">
        <v>584</v>
      </c>
      <c r="F57" s="77" t="s">
        <v>714</v>
      </c>
      <c r="G57" s="78" t="s">
        <v>224</v>
      </c>
      <c r="H57" s="79">
        <v>6.6</v>
      </c>
      <c r="I57" s="79"/>
      <c r="J57" s="79"/>
      <c r="K57" s="137" t="s">
        <v>95</v>
      </c>
      <c r="L57" s="141"/>
      <c r="M57" s="139" t="s">
        <v>0</v>
      </c>
      <c r="N57" s="80" t="s">
        <v>14</v>
      </c>
      <c r="O57" s="70">
        <v>0</v>
      </c>
      <c r="P57" s="70">
        <f>O57*H57</f>
        <v>0</v>
      </c>
      <c r="Q57" s="70">
        <v>1.0540000000000001E-2</v>
      </c>
      <c r="R57" s="70">
        <f>Q57*H57</f>
        <v>6.9564000000000001E-2</v>
      </c>
      <c r="S57" s="70">
        <v>0</v>
      </c>
      <c r="T57" s="71">
        <f>S57*H57</f>
        <v>0</v>
      </c>
      <c r="AR57" s="72" t="s">
        <v>122</v>
      </c>
      <c r="AT57" s="72" t="s">
        <v>123</v>
      </c>
      <c r="AU57" s="72" t="s">
        <v>44</v>
      </c>
      <c r="AY57" s="9" t="s">
        <v>89</v>
      </c>
      <c r="BE57" s="73">
        <f>IF(N57="základná",J57,0)</f>
        <v>0</v>
      </c>
      <c r="BF57" s="73">
        <f>IF(N57="znížená",J57,0)</f>
        <v>0</v>
      </c>
      <c r="BG57" s="73">
        <f>IF(N57="zákl. prenesená",J57,0)</f>
        <v>0</v>
      </c>
      <c r="BH57" s="73">
        <f>IF(N57="zníž. prenesená",J57,0)</f>
        <v>0</v>
      </c>
      <c r="BI57" s="73">
        <f>IF(N57="nulová",J57,0)</f>
        <v>0</v>
      </c>
      <c r="BJ57" s="9" t="s">
        <v>44</v>
      </c>
      <c r="BK57" s="74">
        <f>ROUND(I57*H57,3)</f>
        <v>0</v>
      </c>
      <c r="BL57" s="9" t="s">
        <v>96</v>
      </c>
      <c r="BM57" s="72" t="s">
        <v>670</v>
      </c>
    </row>
    <row r="58" spans="1:65" s="8" customFormat="1" ht="22.9" customHeight="1">
      <c r="A58" s="57"/>
      <c r="B58" s="57"/>
      <c r="D58" s="54" t="s">
        <v>34</v>
      </c>
      <c r="E58" s="62" t="s">
        <v>288</v>
      </c>
      <c r="F58" s="62" t="s">
        <v>289</v>
      </c>
      <c r="J58" s="63"/>
      <c r="L58" s="57"/>
      <c r="M58" s="57"/>
      <c r="N58" s="57"/>
      <c r="O58" s="57"/>
      <c r="P58" s="58">
        <f>P59</f>
        <v>20.813482999999998</v>
      </c>
      <c r="Q58" s="57"/>
      <c r="R58" s="58">
        <f>R59</f>
        <v>0</v>
      </c>
      <c r="S58" s="57"/>
      <c r="T58" s="59">
        <f>T59</f>
        <v>0</v>
      </c>
      <c r="AR58" s="54" t="s">
        <v>40</v>
      </c>
      <c r="AT58" s="60" t="s">
        <v>34</v>
      </c>
      <c r="AU58" s="60" t="s">
        <v>40</v>
      </c>
      <c r="AY58" s="54" t="s">
        <v>89</v>
      </c>
      <c r="BK58" s="61">
        <f>BK59</f>
        <v>0</v>
      </c>
    </row>
    <row r="59" spans="1:65" s="1" customFormat="1" ht="24" customHeight="1">
      <c r="A59" s="16"/>
      <c r="B59" s="135"/>
      <c r="C59" s="64" t="s">
        <v>157</v>
      </c>
      <c r="D59" s="64" t="s">
        <v>91</v>
      </c>
      <c r="E59" s="65" t="s">
        <v>586</v>
      </c>
      <c r="F59" s="66" t="s">
        <v>587</v>
      </c>
      <c r="G59" s="67" t="s">
        <v>115</v>
      </c>
      <c r="H59" s="68">
        <v>16.146999999999998</v>
      </c>
      <c r="I59" s="68"/>
      <c r="J59" s="68"/>
      <c r="K59" s="136" t="s">
        <v>95</v>
      </c>
      <c r="L59" s="16"/>
      <c r="M59" s="138" t="s">
        <v>0</v>
      </c>
      <c r="N59" s="69" t="s">
        <v>14</v>
      </c>
      <c r="O59" s="70">
        <v>1.2889999999999999</v>
      </c>
      <c r="P59" s="70">
        <f>O59*H59</f>
        <v>20.813482999999998</v>
      </c>
      <c r="Q59" s="70">
        <v>0</v>
      </c>
      <c r="R59" s="70">
        <f>Q59*H59</f>
        <v>0</v>
      </c>
      <c r="S59" s="70">
        <v>0</v>
      </c>
      <c r="T59" s="71">
        <f>S59*H59</f>
        <v>0</v>
      </c>
      <c r="AR59" s="72" t="s">
        <v>96</v>
      </c>
      <c r="AT59" s="72" t="s">
        <v>91</v>
      </c>
      <c r="AU59" s="72" t="s">
        <v>44</v>
      </c>
      <c r="AY59" s="9" t="s">
        <v>89</v>
      </c>
      <c r="BE59" s="73">
        <f>IF(N59="základná",J59,0)</f>
        <v>0</v>
      </c>
      <c r="BF59" s="73">
        <f>IF(N59="znížená",J59,0)</f>
        <v>0</v>
      </c>
      <c r="BG59" s="73">
        <f>IF(N59="zákl. prenesená",J59,0)</f>
        <v>0</v>
      </c>
      <c r="BH59" s="73">
        <f>IF(N59="zníž. prenesená",J59,0)</f>
        <v>0</v>
      </c>
      <c r="BI59" s="73">
        <f>IF(N59="nulová",J59,0)</f>
        <v>0</v>
      </c>
      <c r="BJ59" s="9" t="s">
        <v>44</v>
      </c>
      <c r="BK59" s="74">
        <f>ROUND(I59*H59,3)</f>
        <v>0</v>
      </c>
      <c r="BL59" s="9" t="s">
        <v>96</v>
      </c>
      <c r="BM59" s="72" t="s">
        <v>671</v>
      </c>
    </row>
    <row r="60" spans="1:65" s="8" customFormat="1" ht="25.9" customHeight="1">
      <c r="A60" s="57"/>
      <c r="B60" s="57"/>
      <c r="D60" s="54" t="s">
        <v>34</v>
      </c>
      <c r="E60" s="55" t="s">
        <v>294</v>
      </c>
      <c r="F60" s="55" t="s">
        <v>295</v>
      </c>
      <c r="J60" s="56"/>
      <c r="L60" s="57"/>
      <c r="M60" s="57"/>
      <c r="N60" s="57"/>
      <c r="O60" s="57"/>
      <c r="P60" s="58">
        <f>P61</f>
        <v>3.8041200000000002</v>
      </c>
      <c r="Q60" s="57"/>
      <c r="R60" s="58">
        <f>R61</f>
        <v>0.14152000000000001</v>
      </c>
      <c r="S60" s="57"/>
      <c r="T60" s="59">
        <f>T61</f>
        <v>0</v>
      </c>
      <c r="AR60" s="54" t="s">
        <v>44</v>
      </c>
      <c r="AT60" s="60" t="s">
        <v>34</v>
      </c>
      <c r="AU60" s="60" t="s">
        <v>35</v>
      </c>
      <c r="AY60" s="54" t="s">
        <v>89</v>
      </c>
      <c r="BK60" s="61">
        <f>BK61</f>
        <v>0</v>
      </c>
    </row>
    <row r="61" spans="1:65" s="8" customFormat="1" ht="22.9" customHeight="1">
      <c r="A61" s="57"/>
      <c r="B61" s="57"/>
      <c r="D61" s="54" t="s">
        <v>34</v>
      </c>
      <c r="E61" s="62" t="s">
        <v>589</v>
      </c>
      <c r="F61" s="62" t="s">
        <v>590</v>
      </c>
      <c r="J61" s="63"/>
      <c r="L61" s="57"/>
      <c r="M61" s="57"/>
      <c r="N61" s="57"/>
      <c r="O61" s="57"/>
      <c r="P61" s="58">
        <f>SUM(P62:P63)</f>
        <v>3.8041200000000002</v>
      </c>
      <c r="Q61" s="57"/>
      <c r="R61" s="58">
        <f>SUM(R62:R63)</f>
        <v>0.14152000000000001</v>
      </c>
      <c r="S61" s="57"/>
      <c r="T61" s="59">
        <f>SUM(T62:T63)</f>
        <v>0</v>
      </c>
      <c r="V61" s="126"/>
      <c r="AR61" s="54" t="s">
        <v>44</v>
      </c>
      <c r="AT61" s="60" t="s">
        <v>34</v>
      </c>
      <c r="AU61" s="60" t="s">
        <v>40</v>
      </c>
      <c r="AY61" s="54" t="s">
        <v>89</v>
      </c>
      <c r="BK61" s="61">
        <f>SUM(BK62:BK63)</f>
        <v>0</v>
      </c>
    </row>
    <row r="62" spans="1:65" s="1" customFormat="1" ht="16.5" customHeight="1">
      <c r="A62" s="16"/>
      <c r="B62" s="135"/>
      <c r="C62" s="64" t="s">
        <v>162</v>
      </c>
      <c r="D62" s="64" t="s">
        <v>91</v>
      </c>
      <c r="E62" s="65" t="s">
        <v>591</v>
      </c>
      <c r="F62" s="66" t="s">
        <v>592</v>
      </c>
      <c r="G62" s="67" t="s">
        <v>224</v>
      </c>
      <c r="H62" s="68">
        <v>4</v>
      </c>
      <c r="I62" s="68"/>
      <c r="J62" s="68"/>
      <c r="K62" s="136" t="s">
        <v>95</v>
      </c>
      <c r="L62" s="16"/>
      <c r="M62" s="138" t="s">
        <v>0</v>
      </c>
      <c r="N62" s="69" t="s">
        <v>14</v>
      </c>
      <c r="O62" s="70">
        <v>0.95103000000000004</v>
      </c>
      <c r="P62" s="70">
        <f>O62*H62</f>
        <v>3.8041200000000002</v>
      </c>
      <c r="Q62" s="70">
        <v>3.5380000000000002E-2</v>
      </c>
      <c r="R62" s="70">
        <f>Q62*H62</f>
        <v>0.14152000000000001</v>
      </c>
      <c r="S62" s="70">
        <v>0</v>
      </c>
      <c r="T62" s="71">
        <f>S62*H62</f>
        <v>0</v>
      </c>
      <c r="AR62" s="72" t="s">
        <v>157</v>
      </c>
      <c r="AT62" s="72" t="s">
        <v>91</v>
      </c>
      <c r="AU62" s="72" t="s">
        <v>44</v>
      </c>
      <c r="AY62" s="9" t="s">
        <v>89</v>
      </c>
      <c r="BE62" s="73">
        <f>IF(N62="základná",J62,0)</f>
        <v>0</v>
      </c>
      <c r="BF62" s="73">
        <f>IF(N62="znížená",J62,0)</f>
        <v>0</v>
      </c>
      <c r="BG62" s="73">
        <f>IF(N62="zákl. prenesená",J62,0)</f>
        <v>0</v>
      </c>
      <c r="BH62" s="73">
        <f>IF(N62="zníž. prenesená",J62,0)</f>
        <v>0</v>
      </c>
      <c r="BI62" s="73">
        <f>IF(N62="nulová",J62,0)</f>
        <v>0</v>
      </c>
      <c r="BJ62" s="9" t="s">
        <v>44</v>
      </c>
      <c r="BK62" s="74">
        <f>ROUND(I62*H62,3)</f>
        <v>0</v>
      </c>
      <c r="BL62" s="9" t="s">
        <v>157</v>
      </c>
      <c r="BM62" s="72" t="s">
        <v>672</v>
      </c>
    </row>
    <row r="63" spans="1:65" s="1" customFormat="1" ht="16.5" customHeight="1">
      <c r="A63" s="16"/>
      <c r="B63" s="135"/>
      <c r="C63" s="64" t="s">
        <v>166</v>
      </c>
      <c r="D63" s="64" t="s">
        <v>91</v>
      </c>
      <c r="E63" s="65" t="s">
        <v>594</v>
      </c>
      <c r="F63" s="66" t="s">
        <v>595</v>
      </c>
      <c r="G63" s="67" t="s">
        <v>312</v>
      </c>
      <c r="H63" s="68">
        <v>7.8970000000000002</v>
      </c>
      <c r="I63" s="68"/>
      <c r="J63" s="68"/>
      <c r="K63" s="136" t="s">
        <v>95</v>
      </c>
      <c r="L63" s="16"/>
      <c r="M63" s="140" t="s">
        <v>0</v>
      </c>
      <c r="N63" s="81" t="s">
        <v>14</v>
      </c>
      <c r="O63" s="82">
        <v>0</v>
      </c>
      <c r="P63" s="82">
        <f>O63*H63</f>
        <v>0</v>
      </c>
      <c r="Q63" s="82">
        <v>0</v>
      </c>
      <c r="R63" s="82">
        <f>Q63*H63</f>
        <v>0</v>
      </c>
      <c r="S63" s="82">
        <v>0</v>
      </c>
      <c r="T63" s="83">
        <f>S63*H63</f>
        <v>0</v>
      </c>
      <c r="AR63" s="72" t="s">
        <v>157</v>
      </c>
      <c r="AT63" s="72" t="s">
        <v>91</v>
      </c>
      <c r="AU63" s="72" t="s">
        <v>44</v>
      </c>
      <c r="AY63" s="9" t="s">
        <v>89</v>
      </c>
      <c r="BE63" s="73">
        <f>IF(N63="základná",J63,0)</f>
        <v>0</v>
      </c>
      <c r="BF63" s="73">
        <f>IF(N63="znížená",J63,0)</f>
        <v>0</v>
      </c>
      <c r="BG63" s="73">
        <f>IF(N63="zákl. prenesená",J63,0)</f>
        <v>0</v>
      </c>
      <c r="BH63" s="73">
        <f>IF(N63="zníž. prenesená",J63,0)</f>
        <v>0</v>
      </c>
      <c r="BI63" s="73">
        <f>IF(N63="nulová",J63,0)</f>
        <v>0</v>
      </c>
      <c r="BJ63" s="9" t="s">
        <v>44</v>
      </c>
      <c r="BK63" s="74">
        <f>ROUND(I63*H63,3)</f>
        <v>0</v>
      </c>
      <c r="BL63" s="9" t="s">
        <v>157</v>
      </c>
      <c r="BM63" s="72" t="s">
        <v>673</v>
      </c>
    </row>
    <row r="64" spans="1:65" s="1" customFormat="1" ht="6.9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="130" customFormat="1"/>
  </sheetData>
  <autoFilter ref="C38:K63" xr:uid="{00000000-0009-0000-0000-000008000000}"/>
  <pageMargins left="0.39370078740157483" right="0.39370078740157483" top="1.1811023622047245" bottom="0.39370078740157483" header="0" footer="0"/>
  <pageSetup paperSize="9" scale="83" fitToHeight="100" orientation="portrait" blackAndWhite="1" r:id="rId1"/>
  <headerFooter>
    <oddFooter>&amp;CStrana &amp;P z &amp;N</oddFoot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11</vt:i4>
      </vt:variant>
    </vt:vector>
  </HeadingPairs>
  <TitlesOfParts>
    <vt:vector size="20" baseType="lpstr">
      <vt:lpstr>Rekapitulácia stavby</vt:lpstr>
      <vt:lpstr>Rekapitulácia objektu 01</vt:lpstr>
      <vt:lpstr>011 Stavebné práce</vt:lpstr>
      <vt:lpstr>012 Plynofikácia</vt:lpstr>
      <vt:lpstr>013 Ústredné vykurovanie</vt:lpstr>
      <vt:lpstr>014 Dažďová kanalizácia</vt:lpstr>
      <vt:lpstr>Rekapitulácia objektu 02</vt:lpstr>
      <vt:lpstr>021 Stavebné práce</vt:lpstr>
      <vt:lpstr>022 Dažďová kanalizácia</vt:lpstr>
      <vt:lpstr>'011 Stavebné práce'!Názvy_tlače</vt:lpstr>
      <vt:lpstr>'012 Plynofikácia'!Názvy_tlače</vt:lpstr>
      <vt:lpstr>'014 Dažďová kanalizácia'!Názvy_tlače</vt:lpstr>
      <vt:lpstr>'021 Stavebné práce'!Názvy_tlače</vt:lpstr>
      <vt:lpstr>'022 Dažďová kanalizácia'!Názvy_tlače</vt:lpstr>
      <vt:lpstr>'Rekapitulácia objektu 01'!Názvy_tlače</vt:lpstr>
      <vt:lpstr>'Rekapitulácia objektu 02'!Názvy_tlače</vt:lpstr>
      <vt:lpstr>'Rekapitulácia stavby'!Názvy_tlače</vt:lpstr>
      <vt:lpstr>'011 Stavebné práce'!Oblasť_tlače</vt:lpstr>
      <vt:lpstr>'013 Ústredné vykurovanie'!Oblasť_tlače</vt:lpstr>
      <vt:lpstr>'021 Stavebné práce'!Oblasť_tlače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DESKTOP-1HI72KF\PC</dc:creator>
  <cp:lastModifiedBy>Monika Hlinková</cp:lastModifiedBy>
  <cp:lastPrinted>2019-03-19T14:51:46Z</cp:lastPrinted>
  <dcterms:created xsi:type="dcterms:W3CDTF">2019-03-09T15:44:24Z</dcterms:created>
  <dcterms:modified xsi:type="dcterms:W3CDTF">2020-08-06T13:17:38Z</dcterms:modified>
</cp:coreProperties>
</file>